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-BUDGETS\1- Budget Templates\FY20 Salary Computation and Budget Guidelines\"/>
    </mc:Choice>
  </mc:AlternateContent>
  <bookViews>
    <workbookView xWindow="0" yWindow="0" windowWidth="25200" windowHeight="11250" tabRatio="648"/>
  </bookViews>
  <sheets>
    <sheet name="Salary Computation (3)" sheetId="10" r:id="rId1"/>
    <sheet name="Salary Computation (2)" sheetId="9" state="hidden" r:id="rId2"/>
    <sheet name="Sheet1" sheetId="8" state="hidden" r:id="rId3"/>
  </sheets>
  <definedNames>
    <definedName name="_xlnm.Print_Area" localSheetId="1">'Salary Computation (2)'!$A$1:$V$62</definedName>
    <definedName name="_xlnm.Print_Area" localSheetId="0">'Salary Computation (3)'!$A$1:$V$62</definedName>
  </definedNames>
  <calcPr calcId="162913" concurrentCalc="0"/>
</workbook>
</file>

<file path=xl/calcChain.xml><?xml version="1.0" encoding="utf-8"?>
<calcChain xmlns="http://schemas.openxmlformats.org/spreadsheetml/2006/main">
  <c r="S11" i="10" l="1"/>
  <c r="H55" i="10"/>
  <c r="H54" i="10"/>
  <c r="O57" i="10"/>
  <c r="H58" i="10"/>
  <c r="U57" i="10"/>
  <c r="S57" i="10"/>
  <c r="M57" i="10"/>
  <c r="H57" i="10"/>
  <c r="U56" i="10"/>
  <c r="S56" i="10"/>
  <c r="O56" i="10"/>
  <c r="M56" i="10"/>
  <c r="U55" i="10"/>
  <c r="S55" i="10"/>
  <c r="O55" i="10"/>
  <c r="M55" i="10"/>
  <c r="U54" i="10"/>
  <c r="S54" i="10"/>
  <c r="O54" i="10"/>
  <c r="M54" i="10"/>
  <c r="U53" i="10"/>
  <c r="S53" i="10"/>
  <c r="O53" i="10"/>
  <c r="M53" i="10"/>
  <c r="U52" i="10"/>
  <c r="S52" i="10"/>
  <c r="O52" i="10"/>
  <c r="M52" i="10"/>
  <c r="U51" i="10"/>
  <c r="S51" i="10"/>
  <c r="O51" i="10"/>
  <c r="M51" i="10"/>
  <c r="U50" i="10"/>
  <c r="S50" i="10"/>
  <c r="O50" i="10"/>
  <c r="M50" i="10"/>
  <c r="U49" i="10"/>
  <c r="S49" i="10"/>
  <c r="O49" i="10"/>
  <c r="M49" i="10"/>
  <c r="U48" i="10"/>
  <c r="S48" i="10"/>
  <c r="O48" i="10"/>
  <c r="M48" i="10"/>
  <c r="U47" i="10"/>
  <c r="S47" i="10"/>
  <c r="O47" i="10"/>
  <c r="M47" i="10"/>
  <c r="U46" i="10"/>
  <c r="S46" i="10"/>
  <c r="O46" i="10"/>
  <c r="M46" i="10"/>
  <c r="U45" i="10"/>
  <c r="S45" i="10"/>
  <c r="O45" i="10"/>
  <c r="M45" i="10"/>
  <c r="Q10" i="10"/>
  <c r="Q28" i="10"/>
  <c r="V37" i="10"/>
  <c r="V38" i="10"/>
  <c r="U37" i="10"/>
  <c r="U38" i="10"/>
  <c r="T37" i="10"/>
  <c r="T38" i="10"/>
  <c r="S37" i="10"/>
  <c r="S38" i="10"/>
  <c r="Q37" i="10"/>
  <c r="Q38" i="10"/>
  <c r="O37" i="10"/>
  <c r="O38" i="10"/>
  <c r="O29" i="10"/>
  <c r="Q29" i="10"/>
  <c r="S29" i="10"/>
  <c r="U29" i="10"/>
  <c r="U25" i="10"/>
  <c r="V20" i="10"/>
  <c r="U20" i="10"/>
  <c r="T20" i="10"/>
  <c r="S20" i="10"/>
  <c r="Q20" i="10"/>
  <c r="O20" i="10"/>
  <c r="U11" i="10"/>
  <c r="O10" i="10"/>
  <c r="U7" i="10"/>
  <c r="V37" i="9"/>
  <c r="U37" i="9"/>
  <c r="T37" i="9"/>
  <c r="S37" i="9"/>
  <c r="Q37" i="9"/>
  <c r="O37" i="9"/>
  <c r="Q28" i="9"/>
  <c r="S11" i="9"/>
  <c r="Q10" i="9"/>
  <c r="O10" i="9"/>
  <c r="U57" i="9"/>
  <c r="H55" i="9"/>
  <c r="S57" i="9"/>
  <c r="H54" i="9"/>
  <c r="O57" i="9"/>
  <c r="H58" i="9"/>
  <c r="M57" i="9"/>
  <c r="H57" i="9"/>
  <c r="U56" i="9"/>
  <c r="S56" i="9"/>
  <c r="O56" i="9"/>
  <c r="M56" i="9"/>
  <c r="U55" i="9"/>
  <c r="S55" i="9"/>
  <c r="O55" i="9"/>
  <c r="M55" i="9"/>
  <c r="U54" i="9"/>
  <c r="S54" i="9"/>
  <c r="O54" i="9"/>
  <c r="M54" i="9"/>
  <c r="U53" i="9"/>
  <c r="S53" i="9"/>
  <c r="O53" i="9"/>
  <c r="M53" i="9"/>
  <c r="U52" i="9"/>
  <c r="S52" i="9"/>
  <c r="O52" i="9"/>
  <c r="M52" i="9"/>
  <c r="U51" i="9"/>
  <c r="S51" i="9"/>
  <c r="O51" i="9"/>
  <c r="M51" i="9"/>
  <c r="U50" i="9"/>
  <c r="S50" i="9"/>
  <c r="O50" i="9"/>
  <c r="M50" i="9"/>
  <c r="U49" i="9"/>
  <c r="S49" i="9"/>
  <c r="O49" i="9"/>
  <c r="M49" i="9"/>
  <c r="U48" i="9"/>
  <c r="S48" i="9"/>
  <c r="O48" i="9"/>
  <c r="M48" i="9"/>
  <c r="U47" i="9"/>
  <c r="S47" i="9"/>
  <c r="O47" i="9"/>
  <c r="M47" i="9"/>
  <c r="U46" i="9"/>
  <c r="S46" i="9"/>
  <c r="O46" i="9"/>
  <c r="M46" i="9"/>
  <c r="U45" i="9"/>
  <c r="S45" i="9"/>
  <c r="O45" i="9"/>
  <c r="M45" i="9"/>
  <c r="V38" i="9"/>
  <c r="U25" i="9"/>
  <c r="U38" i="9"/>
  <c r="T38" i="9"/>
  <c r="S38" i="9"/>
  <c r="Q38" i="9"/>
  <c r="O38" i="9"/>
  <c r="Q29" i="9"/>
  <c r="O29" i="9"/>
  <c r="S29" i="9"/>
  <c r="V20" i="9"/>
  <c r="U20" i="9"/>
  <c r="U11" i="9"/>
  <c r="T20" i="9"/>
  <c r="S20" i="9"/>
  <c r="Q20" i="9"/>
  <c r="O20" i="9"/>
  <c r="U29" i="9"/>
  <c r="U7" i="9"/>
  <c r="K57" i="8"/>
  <c r="I57" i="8"/>
  <c r="E57" i="8"/>
  <c r="C57" i="8"/>
  <c r="K56" i="8"/>
  <c r="I56" i="8"/>
  <c r="E56" i="8"/>
  <c r="C56" i="8"/>
  <c r="K55" i="8"/>
  <c r="I55" i="8"/>
  <c r="E55" i="8"/>
  <c r="C55" i="8"/>
  <c r="K54" i="8"/>
  <c r="I54" i="8"/>
  <c r="E54" i="8"/>
  <c r="C54" i="8"/>
  <c r="K53" i="8"/>
  <c r="I53" i="8"/>
  <c r="E53" i="8"/>
  <c r="C53" i="8"/>
  <c r="K52" i="8"/>
  <c r="I52" i="8"/>
  <c r="E52" i="8"/>
  <c r="C52" i="8"/>
  <c r="K51" i="8"/>
  <c r="I51" i="8"/>
  <c r="E51" i="8"/>
  <c r="C51" i="8"/>
  <c r="K50" i="8"/>
  <c r="I50" i="8"/>
  <c r="E50" i="8"/>
  <c r="C50" i="8"/>
  <c r="K49" i="8"/>
  <c r="I49" i="8"/>
  <c r="E49" i="8"/>
  <c r="C49" i="8"/>
  <c r="K48" i="8"/>
  <c r="I48" i="8"/>
  <c r="E48" i="8"/>
  <c r="C48" i="8"/>
  <c r="K47" i="8"/>
  <c r="I47" i="8"/>
  <c r="E47" i="8"/>
  <c r="C47" i="8"/>
  <c r="K46" i="8"/>
  <c r="I46" i="8"/>
  <c r="E46" i="8"/>
  <c r="C46" i="8"/>
  <c r="K45" i="8"/>
  <c r="I45" i="8"/>
  <c r="E45" i="8"/>
  <c r="C45" i="8"/>
  <c r="L38" i="8"/>
  <c r="K38" i="8"/>
  <c r="J38" i="8"/>
  <c r="I38" i="8"/>
  <c r="G38" i="8"/>
  <c r="E38" i="8"/>
  <c r="I29" i="8"/>
  <c r="K25" i="8"/>
  <c r="G29" i="8"/>
  <c r="E29" i="8"/>
  <c r="L20" i="8"/>
  <c r="K20" i="8"/>
  <c r="J20" i="8"/>
  <c r="I20" i="8"/>
  <c r="G20" i="8"/>
  <c r="E20" i="8"/>
  <c r="I11" i="8"/>
  <c r="K11" i="8"/>
  <c r="G11" i="8"/>
  <c r="E11" i="8"/>
  <c r="K7" i="8"/>
  <c r="K29" i="8"/>
</calcChain>
</file>

<file path=xl/sharedStrings.xml><?xml version="1.0" encoding="utf-8"?>
<sst xmlns="http://schemas.openxmlformats.org/spreadsheetml/2006/main" count="403" uniqueCount="138">
  <si>
    <t>FACULTY SUMMER SALARY</t>
  </si>
  <si>
    <t>FACULTY WORK WEEKS / HOURS</t>
  </si>
  <si>
    <t>FT Employees</t>
  </si>
  <si>
    <t>AY</t>
  </si>
  <si>
    <t>FACILITIES &amp; ADMINISTRATIVE COST RATE</t>
  </si>
  <si>
    <t>26% Off Campus Research</t>
  </si>
  <si>
    <t xml:space="preserve"> </t>
  </si>
  <si>
    <t xml:space="preserve">35 hour week                            </t>
  </si>
  <si>
    <t>FACULTY PAY PERIODS</t>
  </si>
  <si>
    <t>YEAR</t>
  </si>
  <si>
    <t>SUMMER</t>
  </si>
  <si>
    <t>Work Weeks</t>
  </si>
  <si>
    <t>Work Week Hrs</t>
  </si>
  <si>
    <t>Total Hrs</t>
  </si>
  <si>
    <t>STAFF/POST DOC ANNUAL/YEARLY</t>
  </si>
  <si>
    <t>STAFF/POST DOC YEARLY WEEKS / HOURS</t>
  </si>
  <si>
    <t>26 pay periods</t>
  </si>
  <si>
    <t>70 hours</t>
  </si>
  <si>
    <t>POST DOC SALARY RANGE</t>
  </si>
  <si>
    <t>STAFF/POST DOC PAY PERIODS</t>
  </si>
  <si>
    <t>Maximum = $55,000</t>
  </si>
  <si>
    <t>26 Total PP</t>
  </si>
  <si>
    <t>STUDENT WORK WEEKS / HOURS</t>
  </si>
  <si>
    <t>Graduate</t>
  </si>
  <si>
    <t>In-State =</t>
  </si>
  <si>
    <t>Out-of-State =</t>
  </si>
  <si>
    <t xml:space="preserve">In-State = </t>
  </si>
  <si>
    <t xml:space="preserve">Out-of-State = </t>
  </si>
  <si>
    <t xml:space="preserve">Weekly Salary x 2 </t>
  </si>
  <si>
    <t>22  AY PP</t>
  </si>
  <si>
    <t xml:space="preserve">  26  Total PP</t>
  </si>
  <si>
    <t>= Bi-Weekly Salary</t>
  </si>
  <si>
    <t>Yearly Salary</t>
  </si>
  <si>
    <t xml:space="preserve">  Bi-Weekly Salary  </t>
  </si>
  <si>
    <t xml:space="preserve">STUDENT (MINIMUM) STIPEND RESEARCH ASSISTANT </t>
  </si>
  <si>
    <t>Total AY Hours (1400)</t>
  </si>
  <si>
    <t xml:space="preserve">44 weeks*           </t>
  </si>
  <si>
    <t xml:space="preserve">12 summer weeks* </t>
  </si>
  <si>
    <t>* AY Work Period = 40 weeks with salary paid out over 44 weeks/22 pay periods</t>
  </si>
  <si>
    <t>* Summer Work Period = 12 weeks with salary paid out over 8 weeks/4 pay periods</t>
  </si>
  <si>
    <t>FALL</t>
  </si>
  <si>
    <t>SPRING</t>
  </si>
  <si>
    <t>Minimum Hourly Rate</t>
  </si>
  <si>
    <t>Typical Hours per Week</t>
  </si>
  <si>
    <t>Typical Working Weeks</t>
  </si>
  <si>
    <t>Typical Total Hours</t>
  </si>
  <si>
    <t>Typical Minimum Stipend</t>
  </si>
  <si>
    <t>SUMMER I &amp; II  (15 weeks)</t>
  </si>
  <si>
    <t>TOTAL SUMMER</t>
  </si>
  <si>
    <t>Summer I</t>
  </si>
  <si>
    <t>Summer II</t>
  </si>
  <si>
    <t>Master’s Student</t>
  </si>
  <si>
    <t xml:space="preserve">Doctoral Student </t>
  </si>
  <si>
    <t>Summer I&amp;II</t>
  </si>
  <si>
    <t>TOTAL AY</t>
  </si>
  <si>
    <t>AY SEMESTERS (9 Months)</t>
  </si>
  <si>
    <t>1/16 Release = 6.25%  (87.5 Hrs)</t>
  </si>
  <si>
    <t>Under Graduate Student  Hourly Rate = $10.00</t>
  </si>
  <si>
    <t>1/2 Release = 50%      (700 Hrs)</t>
  </si>
  <si>
    <t>1/8 Release = 12.5%   (175 Hrs)</t>
  </si>
  <si>
    <t>FACULTY AY SALARY</t>
  </si>
  <si>
    <t>FACULTY AY RELEASE TIME</t>
  </si>
  <si>
    <t>Masters &amp; Doctoral Student Work Weeks &amp; Hours - see table on next page</t>
  </si>
  <si>
    <t>Masters &amp; Doctoral Student Rates - see table on next page</t>
  </si>
  <si>
    <t>AY Salary ÷ 9 Months AY x 3 Months Sum   =   Total Summer Salary Allowed</t>
  </si>
  <si>
    <t> Undergraduate</t>
  </si>
  <si>
    <r>
      <t xml:space="preserve">        </t>
    </r>
    <r>
      <rPr>
        <b/>
        <u/>
        <sz val="11"/>
        <rFont val="Times New Roman"/>
        <family val="1"/>
      </rPr>
      <t>FRINGE BENEFITS RATE</t>
    </r>
  </si>
  <si>
    <r>
      <t xml:space="preserve">   AY Salary  </t>
    </r>
    <r>
      <rPr>
        <sz val="11"/>
        <rFont val="Times New Roman"/>
        <family val="1"/>
      </rPr>
      <t xml:space="preserve">  </t>
    </r>
  </si>
  <si>
    <r>
      <t>Total Summer Salary</t>
    </r>
    <r>
      <rPr>
        <sz val="11"/>
        <rFont val="Times New Roman"/>
        <family val="1"/>
      </rPr>
      <t xml:space="preserve">   </t>
    </r>
  </si>
  <si>
    <r>
      <t>Total AY Salary</t>
    </r>
    <r>
      <rPr>
        <sz val="11"/>
        <rFont val="Times New Roman"/>
        <family val="1"/>
      </rPr>
      <t xml:space="preserve">   </t>
    </r>
  </si>
  <si>
    <r>
      <t>Weekly Summer Salary</t>
    </r>
    <r>
      <rPr>
        <sz val="11"/>
        <rFont val="Times New Roman"/>
        <family val="1"/>
      </rPr>
      <t xml:space="preserve">   </t>
    </r>
  </si>
  <si>
    <r>
      <t xml:space="preserve">          4 </t>
    </r>
    <r>
      <rPr>
        <sz val="11"/>
        <rFont val="Times New Roman"/>
        <family val="1"/>
      </rPr>
      <t xml:space="preserve"> Summer PP</t>
    </r>
  </si>
  <si>
    <t>= Hourly Rate</t>
  </si>
  <si>
    <t>Full Stipend - 1205 Hours</t>
  </si>
  <si>
    <t>2 Sem &amp; 2 Summer @ 20 hrs week</t>
  </si>
  <si>
    <t xml:space="preserve"> 980 Hours</t>
  </si>
  <si>
    <t>     </t>
  </si>
  <si>
    <t>   Out-of-State</t>
  </si>
  <si>
    <t> Credits</t>
  </si>
  <si>
    <t>In-State</t>
  </si>
  <si>
    <t xml:space="preserve">Semester
</t>
  </si>
  <si>
    <t xml:space="preserve">A/Y
</t>
  </si>
  <si>
    <t>12-19</t>
  </si>
  <si>
    <t>Credits</t>
  </si>
  <si>
    <t>2 Sem @ 20 hr wk &amp; 2 Summer @ 35 hr wk</t>
  </si>
  <si>
    <t>See per credit rate table on next page</t>
  </si>
  <si>
    <t>2012-2013 Undergraduate Tuition</t>
  </si>
  <si>
    <t>2012-2013 Graduate Tuition</t>
  </si>
  <si>
    <t>2012-2013 e-Tuition Program</t>
  </si>
  <si>
    <r>
      <t xml:space="preserve">Graduate Student RA Stipend Rate Table for 2012-2013 </t>
    </r>
    <r>
      <rPr>
        <b/>
        <i/>
        <u/>
        <sz val="14"/>
        <rFont val="Times New Roman"/>
        <family val="1"/>
      </rPr>
      <t>(Externally Funded)</t>
    </r>
  </si>
  <si>
    <t xml:space="preserve">SALARY COMPUTATION GUIDELINES UNTIL AMENDED </t>
  </si>
  <si>
    <r>
      <t>2012-2013 Tuition</t>
    </r>
    <r>
      <rPr>
        <b/>
        <i/>
        <sz val="12"/>
        <rFont val="Times New Roman"/>
        <family val="1"/>
      </rPr>
      <t/>
    </r>
  </si>
  <si>
    <t>$1,043 per credit </t>
  </si>
  <si>
    <t>STANDARD HOUR EQUIVALENTS</t>
  </si>
  <si>
    <t>MO = Monthly Effort = 1 Month = 140 hours</t>
  </si>
  <si>
    <t>AY = Academic Year = 9 Months = 1,400 hours</t>
  </si>
  <si>
    <t>CY = Calendar Year = 12 Months = 1820 hours</t>
  </si>
  <si>
    <t>SU = Summer Months = 3 Months = 420 hours</t>
  </si>
  <si>
    <t>IAW OMB Circular A-21, Section J-8, which governs educational institutions such as NJIT, the accounting system at NJIT does not track hours of research</t>
  </si>
  <si>
    <t>project employees using time cards or any other method that shows hours or hourly rates; personnel effort is tracked solely as a percentage of effort</t>
  </si>
  <si>
    <t>per credit</t>
  </si>
  <si>
    <t>PT Employees</t>
  </si>
  <si>
    <t>53.5% On Campus Research</t>
  </si>
  <si>
    <t>=  Weekly Summer Salary</t>
  </si>
  <si>
    <t>=  Hourly Summer Rate</t>
  </si>
  <si>
    <t>=  Hourly AY Rate</t>
  </si>
  <si>
    <t>=  Pay Period Salary</t>
  </si>
  <si>
    <t>=  Weekly Salary</t>
  </si>
  <si>
    <t>AY STUDENT TUITION FY 16</t>
  </si>
  <si>
    <t>1/4 Release = 25%      (350 Hrs)</t>
  </si>
  <si>
    <t>Minimum = $47,500</t>
  </si>
  <si>
    <t>7/1/16 - 6/30/21</t>
  </si>
  <si>
    <r>
      <t xml:space="preserve">Graduate Student RA Stipend Rate Table for 2018-2019 </t>
    </r>
    <r>
      <rPr>
        <b/>
        <i/>
        <u/>
        <sz val="14"/>
        <rFont val="Times New Roman"/>
        <family val="1"/>
      </rPr>
      <t>(Externally Funded)</t>
    </r>
  </si>
  <si>
    <t>As of 08/15/2018</t>
  </si>
  <si>
    <t>2018-2019 Tuition</t>
  </si>
  <si>
    <t>2018-2019 e-Tuition</t>
  </si>
  <si>
    <t>07/01/2018-06/30/2019</t>
  </si>
  <si>
    <t>PhD Student AY</t>
  </si>
  <si>
    <t>Sumr. Faculty &amp; Students</t>
  </si>
  <si>
    <t>As of 10/01/2018</t>
  </si>
  <si>
    <t>2018-2019 Undergraduate Tuition</t>
  </si>
  <si>
    <t>2018-2019 Graduate Tuition</t>
  </si>
  <si>
    <t>As of 10/01/2019</t>
  </si>
  <si>
    <t>07/01/2019 - 06/30/2021</t>
  </si>
  <si>
    <t xml:space="preserve">PhD Student </t>
  </si>
  <si>
    <t>Sumr. Faculty &amp; Masters Students</t>
  </si>
  <si>
    <t>2019-2020 Tuition</t>
  </si>
  <si>
    <t>2019 - 2020 e-Tuition</t>
  </si>
  <si>
    <t>2019-2020 Undergraduate Tuition</t>
  </si>
  <si>
    <t>2019-2020 Graduate Tuition</t>
  </si>
  <si>
    <t>AY STUDENT TUITION FY 19-20</t>
  </si>
  <si>
    <t>Maximum = $60,000</t>
  </si>
  <si>
    <t>Minimum = $48,000</t>
  </si>
  <si>
    <t>*Consult HR for additional information</t>
  </si>
  <si>
    <t>POST DOC SALARY RANGES (Suggested)</t>
  </si>
  <si>
    <r>
      <t xml:space="preserve">Graduate Student RA Stipend Rate Table for 2019-2020 </t>
    </r>
    <r>
      <rPr>
        <b/>
        <i/>
        <u/>
        <sz val="14"/>
        <rFont val="Times New Roman"/>
        <family val="1"/>
      </rPr>
      <t>(Externally Funded)</t>
    </r>
  </si>
  <si>
    <t>*PROVISIONAL - PENDING UPDATE</t>
  </si>
  <si>
    <t>Under Graduate Student  Hourly Rate = $12.00 (Sugg.)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</si>
</sst>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_(&quot;$&quot;* #,##0_);_(&quot;$&quot;* \(#,##0\);_(&quot;$&quot;* &quot;-&quot;??_);_(@_)"/>
  </numFmts>
  <fonts count="24" x14ac:knownFonts="1">
    <font>
      <sz val="10"/>
      <name val="Arial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1" fillId="0" borderId="0"/>
    <xf numFmtId="0" fontId="16" fillId="0" borderId="0"/>
    <xf numFmtId="0" fontId="17" fillId="0" borderId="0"/>
    <xf numFmtId="44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1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29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42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8" fontId="4" fillId="2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11" fillId="0" borderId="0" xfId="1"/>
    <xf numFmtId="0" fontId="12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0" xfId="1" applyFill="1"/>
    <xf numFmtId="8" fontId="12" fillId="0" borderId="6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6" fillId="3" borderId="0" xfId="2" applyFill="1"/>
    <xf numFmtId="0" fontId="5" fillId="0" borderId="3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wrapText="1"/>
    </xf>
    <xf numFmtId="1" fontId="4" fillId="0" borderId="2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vertical="top" wrapText="1"/>
    </xf>
    <xf numFmtId="166" fontId="4" fillId="0" borderId="2" xfId="1" applyNumberFormat="1" applyFont="1" applyBorder="1" applyAlignment="1">
      <alignment horizontal="center" wrapText="1"/>
    </xf>
    <xf numFmtId="0" fontId="4" fillId="3" borderId="2" xfId="1" applyFont="1" applyFill="1" applyBorder="1"/>
    <xf numFmtId="0" fontId="4" fillId="3" borderId="0" xfId="1" applyFont="1" applyFill="1" applyBorder="1"/>
    <xf numFmtId="0" fontId="4" fillId="3" borderId="3" xfId="1" applyFont="1" applyFill="1" applyBorder="1"/>
    <xf numFmtId="0" fontId="18" fillId="3" borderId="0" xfId="2" applyFont="1" applyFill="1"/>
    <xf numFmtId="0" fontId="4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1" applyFont="1" applyBorder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0" borderId="9" xfId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top" wrapText="1"/>
    </xf>
    <xf numFmtId="3" fontId="4" fillId="0" borderId="3" xfId="1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top" wrapText="1"/>
    </xf>
    <xf numFmtId="3" fontId="4" fillId="0" borderId="6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top" wrapText="1"/>
    </xf>
    <xf numFmtId="3" fontId="4" fillId="0" borderId="6" xfId="1" applyNumberFormat="1" applyFont="1" applyBorder="1" applyAlignment="1">
      <alignment horizontal="center" vertical="top" wrapText="1"/>
    </xf>
    <xf numFmtId="0" fontId="5" fillId="2" borderId="4" xfId="1" applyFont="1" applyFill="1" applyBorder="1" applyAlignment="1"/>
    <xf numFmtId="0" fontId="5" fillId="2" borderId="5" xfId="1" applyFont="1" applyFill="1" applyBorder="1" applyAlignment="1"/>
    <xf numFmtId="0" fontId="5" fillId="2" borderId="6" xfId="1" applyFont="1" applyFill="1" applyBorder="1" applyAlignment="1"/>
    <xf numFmtId="167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7" fontId="4" fillId="0" borderId="0" xfId="0" applyNumberFormat="1" applyFont="1" applyBorder="1" applyAlignment="1">
      <alignment vertical="center"/>
    </xf>
    <xf numFmtId="6" fontId="5" fillId="0" borderId="5" xfId="0" applyNumberFormat="1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center"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8" fontId="5" fillId="4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8" fontId="5" fillId="2" borderId="5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" fillId="3" borderId="0" xfId="2" applyFont="1" applyFill="1"/>
  </cellXfs>
  <cellStyles count="50">
    <cellStyle name="Comma 2" xfId="8"/>
    <cellStyle name="Comma 2 2" xfId="35"/>
    <cellStyle name="Comma 2 3" xfId="29"/>
    <cellStyle name="Comma 3" xfId="9"/>
    <cellStyle name="Comma 3 2" xfId="36"/>
    <cellStyle name="Comma 3 3" xfId="30"/>
    <cellStyle name="Comma 4" xfId="31"/>
    <cellStyle name="Comma 5" xfId="38"/>
    <cellStyle name="Comma 5 2" xfId="45"/>
    <cellStyle name="Comma 6" xfId="7"/>
    <cellStyle name="Comma 7" xfId="47"/>
    <cellStyle name="Comma 8" xfId="43"/>
    <cellStyle name="Comma 9" xfId="5"/>
    <cellStyle name="Currency 2" xfId="4"/>
    <cellStyle name="Currency 2 2" xfId="42"/>
    <cellStyle name="Currency 2 3" xfId="32"/>
    <cellStyle name="Currency 3" xfId="39"/>
    <cellStyle name="Currency 3 2" xfId="46"/>
    <cellStyle name="Currency 4" xfId="10"/>
    <cellStyle name="Currency 5" xfId="44"/>
    <cellStyle name="Currency 6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34"/>
    <cellStyle name="Normal 2" xfId="3"/>
    <cellStyle name="Normal 2 2" xfId="37"/>
    <cellStyle name="Normal 2 3" xfId="33"/>
    <cellStyle name="Normal 2 4" xfId="40"/>
    <cellStyle name="Normal 2 5" xfId="20"/>
    <cellStyle name="Normal 20" xfId="28"/>
    <cellStyle name="Normal 3" xfId="2"/>
    <cellStyle name="Normal 3 2" xfId="41"/>
    <cellStyle name="Normal 3 2 2" xfId="49"/>
    <cellStyle name="Normal 3 2 3" xfId="48"/>
    <cellStyle name="Normal 3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_Salary Computati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view="pageBreakPreview" zoomScale="85" zoomScaleNormal="85" zoomScaleSheetLayoutView="85" workbookViewId="0">
      <selection activeCell="K8" sqref="K8:N8"/>
    </sheetView>
  </sheetViews>
  <sheetFormatPr defaultRowHeight="14.45" customHeight="1" x14ac:dyDescent="0.2"/>
  <cols>
    <col min="1" max="1" width="24.28515625" style="3" customWidth="1"/>
    <col min="2" max="2" width="14" style="3" customWidth="1"/>
    <col min="3" max="3" width="17.42578125" style="3" customWidth="1"/>
    <col min="4" max="4" width="3" style="3" customWidth="1"/>
    <col min="5" max="6" width="13.42578125" style="3" customWidth="1"/>
    <col min="7" max="7" width="15.85546875" style="3" customWidth="1"/>
    <col min="8" max="8" width="13.42578125" style="3" customWidth="1"/>
    <col min="9" max="9" width="8.85546875" style="3" customWidth="1"/>
    <col min="10" max="10" width="2.5703125" style="3" customWidth="1"/>
    <col min="11" max="11" width="10.7109375" style="3" customWidth="1"/>
    <col min="12" max="12" width="10.5703125" style="3" bestFit="1" customWidth="1"/>
    <col min="13" max="13" width="7.7109375" style="3" customWidth="1"/>
    <col min="14" max="14" width="10.7109375" style="3" customWidth="1"/>
    <col min="15" max="15" width="8.28515625" style="3" customWidth="1"/>
    <col min="16" max="16" width="7" style="3" customWidth="1"/>
    <col min="17" max="17" width="8.140625" style="3" customWidth="1"/>
    <col min="18" max="18" width="10.7109375" style="3" customWidth="1"/>
    <col min="19" max="19" width="12.28515625" style="3" bestFit="1" customWidth="1"/>
    <col min="20" max="20" width="11.5703125" style="3" bestFit="1" customWidth="1"/>
    <col min="21" max="21" width="12.5703125" style="3" customWidth="1"/>
    <col min="22" max="22" width="10.7109375" style="3" customWidth="1"/>
    <col min="23" max="23" width="11" style="3" bestFit="1" customWidth="1"/>
    <col min="24" max="24" width="11.140625" style="3" bestFit="1" customWidth="1"/>
    <col min="25" max="25" width="9.85546875" style="3" customWidth="1"/>
    <col min="26" max="26" width="9.85546875" style="3" bestFit="1" customWidth="1"/>
    <col min="27" max="16384" width="9.140625" style="3"/>
  </cols>
  <sheetData>
    <row r="1" spans="1:26" ht="17.2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123"/>
      <c r="K1" s="288" t="s">
        <v>135</v>
      </c>
      <c r="L1" s="288"/>
      <c r="M1" s="288"/>
      <c r="N1" s="288"/>
      <c r="O1" s="288"/>
      <c r="P1" s="288"/>
      <c r="Q1" s="288"/>
      <c r="R1" s="288"/>
      <c r="S1" s="288"/>
      <c r="T1" s="288"/>
      <c r="U1" s="288"/>
      <c r="W1" s="4"/>
      <c r="X1" s="4"/>
      <c r="Y1" s="4"/>
    </row>
    <row r="2" spans="1:26" ht="14.45" customHeight="1" thickBot="1" x14ac:dyDescent="0.25">
      <c r="A2" s="125"/>
      <c r="B2" s="125"/>
      <c r="C2" s="125"/>
      <c r="D2" s="125"/>
      <c r="E2" s="125"/>
      <c r="F2" s="125"/>
      <c r="G2" s="125"/>
      <c r="H2" s="124"/>
      <c r="I2" s="52" t="s">
        <v>122</v>
      </c>
      <c r="J2" s="55"/>
      <c r="K2" s="55"/>
      <c r="L2" s="55" t="s">
        <v>136</v>
      </c>
      <c r="M2" s="55"/>
      <c r="N2" s="55"/>
      <c r="O2" s="55"/>
      <c r="P2" s="55"/>
      <c r="Q2" s="112"/>
      <c r="R2" s="112"/>
      <c r="S2" s="112"/>
      <c r="T2" s="112"/>
      <c r="U2" s="112"/>
      <c r="V2" s="52" t="s">
        <v>122</v>
      </c>
    </row>
    <row r="3" spans="1:26" ht="14.45" customHeight="1" thickBot="1" x14ac:dyDescent="0.25">
      <c r="A3" s="200" t="s">
        <v>4</v>
      </c>
      <c r="B3" s="201"/>
      <c r="C3" s="202"/>
      <c r="D3" s="177"/>
      <c r="E3" s="289" t="s">
        <v>66</v>
      </c>
      <c r="F3" s="201"/>
      <c r="G3" s="201"/>
      <c r="H3" s="201"/>
      <c r="I3" s="202"/>
      <c r="J3" s="112"/>
      <c r="K3" s="290" t="s">
        <v>52</v>
      </c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178"/>
      <c r="X3" s="6"/>
      <c r="Y3" s="6"/>
    </row>
    <row r="4" spans="1:26" ht="14.45" customHeight="1" thickBot="1" x14ac:dyDescent="0.25">
      <c r="A4" s="170"/>
      <c r="B4" s="171"/>
      <c r="C4" s="172"/>
      <c r="D4" s="177"/>
      <c r="E4" s="176"/>
      <c r="F4" s="171"/>
      <c r="G4" s="186"/>
      <c r="H4" s="186"/>
      <c r="I4" s="172"/>
      <c r="J4" s="112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178"/>
      <c r="X4" s="6"/>
      <c r="Y4" s="6"/>
    </row>
    <row r="5" spans="1:26" ht="14.45" customHeight="1" thickBot="1" x14ac:dyDescent="0.25">
      <c r="A5" s="221" t="s">
        <v>111</v>
      </c>
      <c r="B5" s="222"/>
      <c r="C5" s="223"/>
      <c r="D5" s="177"/>
      <c r="E5" s="176"/>
      <c r="F5" s="2"/>
      <c r="G5" s="291" t="s">
        <v>123</v>
      </c>
      <c r="H5" s="291"/>
      <c r="I5" s="10"/>
      <c r="J5" s="112"/>
      <c r="K5" s="261" t="s">
        <v>55</v>
      </c>
      <c r="L5" s="268"/>
      <c r="M5" s="268"/>
      <c r="N5" s="262"/>
      <c r="O5" s="261" t="s">
        <v>40</v>
      </c>
      <c r="P5" s="262"/>
      <c r="Q5" s="261" t="s">
        <v>41</v>
      </c>
      <c r="R5" s="262"/>
      <c r="S5" s="50" t="s">
        <v>54</v>
      </c>
      <c r="T5" s="112"/>
      <c r="U5" s="114" t="s">
        <v>84</v>
      </c>
      <c r="V5" s="177"/>
      <c r="W5" s="178"/>
      <c r="X5" s="6"/>
      <c r="Y5" s="6"/>
    </row>
    <row r="6" spans="1:26" ht="14.45" customHeight="1" x14ac:dyDescent="0.2">
      <c r="A6" s="185"/>
      <c r="B6" s="186"/>
      <c r="C6" s="187"/>
      <c r="D6" s="174"/>
      <c r="E6" s="209" t="s">
        <v>2</v>
      </c>
      <c r="F6" s="210"/>
      <c r="G6" s="122">
        <v>49.1</v>
      </c>
      <c r="H6" s="186"/>
      <c r="I6" s="72"/>
      <c r="J6" s="112"/>
      <c r="K6" s="176"/>
      <c r="L6" s="198"/>
      <c r="M6" s="198"/>
      <c r="N6" s="198"/>
      <c r="O6" s="177"/>
      <c r="P6" s="198"/>
      <c r="Q6" s="177"/>
      <c r="R6" s="198"/>
      <c r="S6" s="168"/>
      <c r="T6" s="52"/>
      <c r="U6" s="53" t="s">
        <v>73</v>
      </c>
      <c r="V6" s="177"/>
      <c r="W6" s="178"/>
      <c r="X6" s="6"/>
      <c r="Y6" s="6"/>
    </row>
    <row r="7" spans="1:26" ht="14.45" customHeight="1" x14ac:dyDescent="0.2">
      <c r="A7" s="227" t="s">
        <v>102</v>
      </c>
      <c r="B7" s="228"/>
      <c r="C7" s="229"/>
      <c r="D7" s="174"/>
      <c r="E7" s="209" t="s">
        <v>125</v>
      </c>
      <c r="F7" s="210"/>
      <c r="G7" s="126">
        <v>0</v>
      </c>
      <c r="H7" s="186"/>
      <c r="I7" s="85"/>
      <c r="J7" s="112"/>
      <c r="K7" s="252" t="s">
        <v>43</v>
      </c>
      <c r="L7" s="253"/>
      <c r="M7" s="253"/>
      <c r="N7" s="253"/>
      <c r="O7" s="253">
        <v>20</v>
      </c>
      <c r="P7" s="253"/>
      <c r="Q7" s="253">
        <v>20</v>
      </c>
      <c r="R7" s="253"/>
      <c r="S7" s="168"/>
      <c r="T7" s="112"/>
      <c r="U7" s="54">
        <f>SUM(S11+V20)</f>
        <v>39440.25</v>
      </c>
      <c r="V7" s="174"/>
      <c r="W7" s="178"/>
      <c r="X7" s="6"/>
      <c r="Y7" s="6"/>
    </row>
    <row r="8" spans="1:26" ht="14.45" customHeight="1" x14ac:dyDescent="0.2">
      <c r="A8" s="227" t="s">
        <v>5</v>
      </c>
      <c r="B8" s="228"/>
      <c r="C8" s="229"/>
      <c r="D8" s="174"/>
      <c r="E8" s="209" t="s">
        <v>124</v>
      </c>
      <c r="F8" s="210"/>
      <c r="G8" s="126">
        <v>8.1000000000000003E-2</v>
      </c>
      <c r="H8" s="186"/>
      <c r="I8" s="85"/>
      <c r="J8" s="112"/>
      <c r="K8" s="252" t="s">
        <v>44</v>
      </c>
      <c r="L8" s="253"/>
      <c r="M8" s="253"/>
      <c r="N8" s="253"/>
      <c r="O8" s="253">
        <v>17</v>
      </c>
      <c r="P8" s="253"/>
      <c r="Q8" s="253">
        <v>17</v>
      </c>
      <c r="R8" s="253"/>
      <c r="S8" s="8">
        <v>34</v>
      </c>
      <c r="T8" s="112"/>
      <c r="U8" s="53"/>
      <c r="V8" s="174"/>
      <c r="W8" s="178"/>
      <c r="X8" s="6"/>
      <c r="Y8" s="6"/>
    </row>
    <row r="9" spans="1:26" ht="14.45" customHeight="1" thickBot="1" x14ac:dyDescent="0.25">
      <c r="A9" s="188"/>
      <c r="B9" s="189"/>
      <c r="C9" s="190"/>
      <c r="D9" s="174"/>
      <c r="E9" s="209" t="s">
        <v>101</v>
      </c>
      <c r="F9" s="210"/>
      <c r="G9" s="122">
        <v>7.9000000000000001E-2</v>
      </c>
      <c r="H9" s="186"/>
      <c r="I9" s="72"/>
      <c r="J9" s="112"/>
      <c r="K9" s="252" t="s">
        <v>45</v>
      </c>
      <c r="L9" s="253"/>
      <c r="M9" s="253"/>
      <c r="N9" s="253"/>
      <c r="O9" s="253">
        <v>340</v>
      </c>
      <c r="P9" s="253"/>
      <c r="Q9" s="253">
        <v>340</v>
      </c>
      <c r="R9" s="253"/>
      <c r="S9" s="8">
        <v>680</v>
      </c>
      <c r="T9" s="112"/>
      <c r="U9" s="114" t="s">
        <v>74</v>
      </c>
      <c r="V9" s="174"/>
      <c r="W9" s="178"/>
      <c r="X9" s="178"/>
      <c r="Y9" s="178"/>
    </row>
    <row r="10" spans="1:26" ht="14.45" customHeight="1" thickBot="1" x14ac:dyDescent="0.25">
      <c r="A10" s="174"/>
      <c r="B10" s="174"/>
      <c r="C10" s="174"/>
      <c r="D10" s="174"/>
      <c r="E10" s="13"/>
      <c r="F10" s="14"/>
      <c r="G10" s="14"/>
      <c r="H10" s="14"/>
      <c r="I10" s="190"/>
      <c r="J10" s="112"/>
      <c r="K10" s="252" t="s">
        <v>42</v>
      </c>
      <c r="L10" s="253"/>
      <c r="M10" s="253"/>
      <c r="N10" s="253"/>
      <c r="O10" s="254">
        <f>11000/340</f>
        <v>32.352941176470587</v>
      </c>
      <c r="P10" s="254"/>
      <c r="Q10" s="254">
        <f>12000/340</f>
        <v>35.294117647058826</v>
      </c>
      <c r="R10" s="254"/>
      <c r="S10" s="169"/>
      <c r="T10" s="112"/>
      <c r="U10" s="53" t="s">
        <v>75</v>
      </c>
      <c r="V10" s="46"/>
      <c r="W10" s="180"/>
      <c r="X10" s="2"/>
      <c r="Y10" s="2"/>
      <c r="Z10" s="2"/>
    </row>
    <row r="11" spans="1:26" ht="14.45" customHeight="1" thickBot="1" x14ac:dyDescent="0.25">
      <c r="A11" s="200" t="s">
        <v>60</v>
      </c>
      <c r="B11" s="201"/>
      <c r="C11" s="202"/>
      <c r="D11" s="177"/>
      <c r="E11" s="177"/>
      <c r="F11" s="9"/>
      <c r="G11" s="9"/>
      <c r="H11" s="9"/>
      <c r="I11" s="174"/>
      <c r="J11" s="112"/>
      <c r="K11" s="244" t="s">
        <v>46</v>
      </c>
      <c r="L11" s="245"/>
      <c r="M11" s="245"/>
      <c r="N11" s="245"/>
      <c r="O11" s="286">
        <v>12000</v>
      </c>
      <c r="P11" s="286"/>
      <c r="Q11" s="286">
        <v>12000</v>
      </c>
      <c r="R11" s="286"/>
      <c r="S11" s="58">
        <f>SUM(12000+12000)</f>
        <v>24000</v>
      </c>
      <c r="T11" s="112"/>
      <c r="U11" s="54">
        <f>SUM(S11+U20)</f>
        <v>32823</v>
      </c>
      <c r="V11" s="46"/>
      <c r="W11" s="178"/>
      <c r="X11" s="2"/>
      <c r="Y11" s="2"/>
      <c r="Z11" s="2"/>
    </row>
    <row r="12" spans="1:26" ht="14.45" customHeight="1" thickBot="1" x14ac:dyDescent="0.25">
      <c r="A12" s="16"/>
      <c r="B12" s="198"/>
      <c r="C12" s="10"/>
      <c r="D12" s="174"/>
      <c r="E12" s="200" t="s">
        <v>0</v>
      </c>
      <c r="F12" s="201"/>
      <c r="G12" s="201"/>
      <c r="H12" s="201"/>
      <c r="I12" s="202"/>
      <c r="J12" s="112"/>
      <c r="K12" s="174"/>
      <c r="L12" s="174"/>
      <c r="M12" s="174"/>
      <c r="N12" s="174"/>
      <c r="O12" s="112"/>
      <c r="P12" s="112"/>
      <c r="Q12" s="112"/>
      <c r="S12" s="112"/>
      <c r="U12" s="112"/>
      <c r="V12" s="174"/>
      <c r="W12" s="178"/>
      <c r="X12" s="2"/>
      <c r="Y12" s="2"/>
      <c r="Z12" s="2"/>
    </row>
    <row r="13" spans="1:26" ht="14.45" customHeight="1" thickBot="1" x14ac:dyDescent="0.25">
      <c r="A13" s="182" t="s">
        <v>67</v>
      </c>
      <c r="B13" s="240" t="s">
        <v>105</v>
      </c>
      <c r="C13" s="241"/>
      <c r="D13" s="174"/>
      <c r="E13" s="170"/>
      <c r="F13" s="171"/>
      <c r="G13" s="171"/>
      <c r="H13" s="171"/>
      <c r="I13" s="172"/>
      <c r="J13" s="112"/>
      <c r="K13" s="47"/>
      <c r="L13" s="51"/>
      <c r="M13" s="51"/>
      <c r="N13" s="56"/>
      <c r="O13" s="261" t="s">
        <v>47</v>
      </c>
      <c r="P13" s="268"/>
      <c r="Q13" s="268"/>
      <c r="R13" s="268"/>
      <c r="S13" s="268"/>
      <c r="T13" s="262"/>
      <c r="U13" s="261" t="s">
        <v>48</v>
      </c>
      <c r="V13" s="262"/>
      <c r="W13" s="178"/>
      <c r="X13" s="2"/>
      <c r="Y13" s="2"/>
      <c r="Z13" s="2"/>
    </row>
    <row r="14" spans="1:26" ht="14.45" customHeight="1" thickBot="1" x14ac:dyDescent="0.25">
      <c r="A14" s="173" t="s">
        <v>35</v>
      </c>
      <c r="B14" s="240"/>
      <c r="C14" s="241"/>
      <c r="D14" s="174"/>
      <c r="E14" s="227" t="s">
        <v>64</v>
      </c>
      <c r="F14" s="228"/>
      <c r="G14" s="228"/>
      <c r="H14" s="228"/>
      <c r="I14" s="229"/>
      <c r="J14" s="112"/>
      <c r="K14" s="188"/>
      <c r="L14" s="113"/>
      <c r="M14" s="113"/>
      <c r="N14" s="25"/>
      <c r="O14" s="261" t="s">
        <v>49</v>
      </c>
      <c r="P14" s="262"/>
      <c r="Q14" s="261" t="s">
        <v>49</v>
      </c>
      <c r="R14" s="262"/>
      <c r="S14" s="1" t="s">
        <v>50</v>
      </c>
      <c r="T14" s="1" t="s">
        <v>50</v>
      </c>
      <c r="U14" s="50" t="s">
        <v>53</v>
      </c>
      <c r="V14" s="50" t="s">
        <v>53</v>
      </c>
      <c r="W14" s="178"/>
      <c r="X14" s="2"/>
      <c r="Y14" s="2"/>
      <c r="Z14" s="2"/>
    </row>
    <row r="15" spans="1:26" ht="14.45" customHeight="1" x14ac:dyDescent="0.2">
      <c r="A15" s="173"/>
      <c r="B15" s="174"/>
      <c r="C15" s="17"/>
      <c r="D15" s="174"/>
      <c r="E15" s="209"/>
      <c r="F15" s="210"/>
      <c r="G15" s="210"/>
      <c r="H15" s="210"/>
      <c r="I15" s="211"/>
      <c r="J15" s="112"/>
      <c r="K15" s="194"/>
      <c r="L15" s="198"/>
      <c r="M15" s="198"/>
      <c r="N15" s="198"/>
      <c r="O15" s="177"/>
      <c r="P15" s="198"/>
      <c r="Q15" s="177"/>
      <c r="R15" s="198"/>
      <c r="S15" s="177"/>
      <c r="T15" s="177"/>
      <c r="U15" s="177"/>
      <c r="V15" s="179"/>
      <c r="W15" s="180"/>
      <c r="X15" s="2"/>
      <c r="Y15" s="2"/>
      <c r="Z15" s="2"/>
    </row>
    <row r="16" spans="1:26" ht="14.45" customHeight="1" x14ac:dyDescent="0.2">
      <c r="A16" s="182" t="s">
        <v>69</v>
      </c>
      <c r="B16" s="240" t="s">
        <v>107</v>
      </c>
      <c r="C16" s="241"/>
      <c r="D16" s="174"/>
      <c r="E16" s="276" t="s">
        <v>68</v>
      </c>
      <c r="F16" s="277"/>
      <c r="G16" s="287" t="s">
        <v>103</v>
      </c>
      <c r="H16" s="287"/>
      <c r="I16" s="17"/>
      <c r="J16" s="112"/>
      <c r="K16" s="252" t="s">
        <v>43</v>
      </c>
      <c r="L16" s="253"/>
      <c r="M16" s="253"/>
      <c r="N16" s="253"/>
      <c r="O16" s="253">
        <v>20</v>
      </c>
      <c r="P16" s="253"/>
      <c r="Q16" s="253">
        <v>35</v>
      </c>
      <c r="R16" s="253"/>
      <c r="S16" s="178">
        <v>20</v>
      </c>
      <c r="T16" s="178">
        <v>35</v>
      </c>
      <c r="U16" s="5">
        <v>20</v>
      </c>
      <c r="V16" s="8">
        <v>35</v>
      </c>
      <c r="W16" s="180"/>
      <c r="X16" s="2"/>
      <c r="Y16" s="2"/>
      <c r="Z16" s="2"/>
    </row>
    <row r="17" spans="1:26" ht="14.45" customHeight="1" x14ac:dyDescent="0.2">
      <c r="A17" s="173" t="s">
        <v>36</v>
      </c>
      <c r="B17" s="240"/>
      <c r="C17" s="241"/>
      <c r="D17" s="174"/>
      <c r="E17" s="227" t="s">
        <v>37</v>
      </c>
      <c r="F17" s="228"/>
      <c r="G17" s="287"/>
      <c r="H17" s="287"/>
      <c r="I17" s="17"/>
      <c r="J17" s="112"/>
      <c r="K17" s="252" t="s">
        <v>44</v>
      </c>
      <c r="L17" s="253"/>
      <c r="M17" s="253"/>
      <c r="N17" s="253"/>
      <c r="O17" s="253">
        <v>6</v>
      </c>
      <c r="P17" s="253"/>
      <c r="Q17" s="253">
        <v>6</v>
      </c>
      <c r="R17" s="253"/>
      <c r="S17" s="178">
        <v>9</v>
      </c>
      <c r="T17" s="178">
        <v>9</v>
      </c>
      <c r="U17" s="5">
        <v>15</v>
      </c>
      <c r="V17" s="8">
        <v>15</v>
      </c>
      <c r="W17" s="2"/>
      <c r="X17" s="2"/>
      <c r="Y17" s="2"/>
      <c r="Z17" s="2"/>
    </row>
    <row r="18" spans="1:26" ht="14.45" customHeight="1" x14ac:dyDescent="0.2">
      <c r="A18" s="173" t="s">
        <v>6</v>
      </c>
      <c r="B18" s="174"/>
      <c r="C18" s="17"/>
      <c r="D18" s="174"/>
      <c r="E18" s="227"/>
      <c r="F18" s="228"/>
      <c r="G18" s="228"/>
      <c r="H18" s="228"/>
      <c r="I18" s="229"/>
      <c r="J18" s="112"/>
      <c r="K18" s="252" t="s">
        <v>45</v>
      </c>
      <c r="L18" s="253"/>
      <c r="M18" s="253"/>
      <c r="N18" s="253"/>
      <c r="O18" s="253">
        <v>120</v>
      </c>
      <c r="P18" s="253"/>
      <c r="Q18" s="253">
        <v>210</v>
      </c>
      <c r="R18" s="253"/>
      <c r="S18" s="178">
        <v>180</v>
      </c>
      <c r="T18" s="178">
        <v>315</v>
      </c>
      <c r="U18" s="5">
        <v>300</v>
      </c>
      <c r="V18" s="8">
        <v>525</v>
      </c>
      <c r="W18" s="2"/>
      <c r="X18" s="2"/>
      <c r="Y18" s="2"/>
      <c r="Z18" s="178"/>
    </row>
    <row r="19" spans="1:26" ht="14.45" customHeight="1" x14ac:dyDescent="0.2">
      <c r="A19" s="173" t="s">
        <v>28</v>
      </c>
      <c r="B19" s="240" t="s">
        <v>106</v>
      </c>
      <c r="C19" s="241"/>
      <c r="D19" s="177"/>
      <c r="E19" s="276" t="s">
        <v>70</v>
      </c>
      <c r="F19" s="277"/>
      <c r="G19" s="284" t="s">
        <v>104</v>
      </c>
      <c r="H19" s="285"/>
      <c r="I19" s="183"/>
      <c r="J19" s="112"/>
      <c r="K19" s="252" t="s">
        <v>42</v>
      </c>
      <c r="L19" s="253"/>
      <c r="M19" s="253"/>
      <c r="N19" s="253"/>
      <c r="O19" s="254">
        <v>29.41</v>
      </c>
      <c r="P19" s="254"/>
      <c r="Q19" s="254">
        <v>29.41</v>
      </c>
      <c r="R19" s="254"/>
      <c r="S19" s="180">
        <v>29.41</v>
      </c>
      <c r="T19" s="180">
        <v>29.41</v>
      </c>
      <c r="U19" s="18">
        <v>29.41</v>
      </c>
      <c r="V19" s="11">
        <v>29.41</v>
      </c>
      <c r="W19" s="178"/>
      <c r="X19" s="178"/>
      <c r="Y19" s="178"/>
      <c r="Z19" s="178"/>
    </row>
    <row r="20" spans="1:26" ht="14.45" customHeight="1" thickBot="1" x14ac:dyDescent="0.25">
      <c r="A20" s="188"/>
      <c r="B20" s="21"/>
      <c r="C20" s="22"/>
      <c r="D20" s="177"/>
      <c r="E20" s="227" t="s">
        <v>7</v>
      </c>
      <c r="F20" s="228"/>
      <c r="G20" s="285"/>
      <c r="H20" s="285"/>
      <c r="I20" s="175"/>
      <c r="J20" s="112"/>
      <c r="K20" s="244" t="s">
        <v>46</v>
      </c>
      <c r="L20" s="245"/>
      <c r="M20" s="245"/>
      <c r="N20" s="245"/>
      <c r="O20" s="286">
        <f>SUM(O18*O19)</f>
        <v>3529.2</v>
      </c>
      <c r="P20" s="286"/>
      <c r="Q20" s="286">
        <f>SUM(Q18*Q19)</f>
        <v>6176.1</v>
      </c>
      <c r="R20" s="286"/>
      <c r="S20" s="181">
        <f>SUM(S18*S19)</f>
        <v>5293.8</v>
      </c>
      <c r="T20" s="181">
        <f>SUM(T18*T19)</f>
        <v>9264.15</v>
      </c>
      <c r="U20" s="19">
        <f>SUM(U18*U19)</f>
        <v>8823</v>
      </c>
      <c r="V20" s="15">
        <f>SUM(V18*V19)</f>
        <v>15440.25</v>
      </c>
      <c r="W20" s="178"/>
      <c r="X20" s="178"/>
      <c r="Y20" s="178"/>
      <c r="Z20" s="178"/>
    </row>
    <row r="21" spans="1:26" ht="14.45" customHeight="1" thickBot="1" x14ac:dyDescent="0.25">
      <c r="A21" s="177"/>
      <c r="B21" s="177"/>
      <c r="C21" s="198"/>
      <c r="D21" s="174"/>
      <c r="E21" s="173"/>
      <c r="F21" s="174"/>
      <c r="G21" s="20"/>
      <c r="H21" s="20"/>
      <c r="I21" s="175"/>
      <c r="J21" s="112"/>
      <c r="K21" s="279" t="s">
        <v>51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178"/>
      <c r="X21" s="178"/>
      <c r="Y21" s="178"/>
      <c r="Z21" s="178"/>
    </row>
    <row r="22" spans="1:26" ht="14.45" customHeight="1" thickBot="1" x14ac:dyDescent="0.25">
      <c r="A22" s="200" t="s">
        <v>8</v>
      </c>
      <c r="B22" s="201"/>
      <c r="C22" s="202"/>
      <c r="D22" s="174"/>
      <c r="E22" s="281" t="s">
        <v>39</v>
      </c>
      <c r="F22" s="282"/>
      <c r="G22" s="282"/>
      <c r="H22" s="282"/>
      <c r="I22" s="283"/>
      <c r="J22" s="112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178"/>
      <c r="X22" s="178"/>
      <c r="Y22" s="178"/>
      <c r="Z22" s="178"/>
    </row>
    <row r="23" spans="1:26" ht="14.45" customHeight="1" thickBot="1" x14ac:dyDescent="0.25">
      <c r="A23" s="170"/>
      <c r="B23" s="171"/>
      <c r="C23" s="172"/>
      <c r="D23" s="174"/>
      <c r="E23" s="188"/>
      <c r="F23" s="189"/>
      <c r="G23" s="23"/>
      <c r="H23" s="23"/>
      <c r="I23" s="190"/>
      <c r="J23" s="112"/>
      <c r="K23" s="261" t="s">
        <v>55</v>
      </c>
      <c r="L23" s="268"/>
      <c r="M23" s="268"/>
      <c r="N23" s="262"/>
      <c r="O23" s="261" t="s">
        <v>40</v>
      </c>
      <c r="P23" s="262"/>
      <c r="Q23" s="261" t="s">
        <v>41</v>
      </c>
      <c r="R23" s="262"/>
      <c r="S23" s="50" t="s">
        <v>54</v>
      </c>
      <c r="T23" s="112"/>
      <c r="U23" s="114" t="s">
        <v>84</v>
      </c>
      <c r="V23" s="174"/>
      <c r="W23" s="180"/>
      <c r="X23" s="178"/>
      <c r="Y23" s="178"/>
      <c r="Z23" s="178"/>
    </row>
    <row r="24" spans="1:26" ht="14.45" customHeight="1" thickBot="1" x14ac:dyDescent="0.25">
      <c r="A24" s="227" t="s">
        <v>29</v>
      </c>
      <c r="B24" s="228"/>
      <c r="C24" s="229"/>
      <c r="D24" s="174"/>
      <c r="E24" s="174"/>
      <c r="F24" s="174"/>
      <c r="G24" s="20"/>
      <c r="H24" s="20"/>
      <c r="I24" s="174"/>
      <c r="J24" s="112"/>
      <c r="K24" s="176"/>
      <c r="L24" s="198"/>
      <c r="M24" s="198"/>
      <c r="N24" s="198"/>
      <c r="O24" s="177"/>
      <c r="P24" s="198"/>
      <c r="Q24" s="177"/>
      <c r="R24" s="198"/>
      <c r="S24" s="179"/>
      <c r="T24" s="112"/>
      <c r="U24" s="53" t="s">
        <v>73</v>
      </c>
      <c r="V24" s="174"/>
      <c r="W24" s="180"/>
      <c r="X24" s="178"/>
      <c r="Y24" s="178"/>
      <c r="Z24" s="178"/>
    </row>
    <row r="25" spans="1:26" ht="14.45" customHeight="1" thickBot="1" x14ac:dyDescent="0.25">
      <c r="A25" s="276" t="s">
        <v>71</v>
      </c>
      <c r="B25" s="277"/>
      <c r="C25" s="278"/>
      <c r="D25" s="174"/>
      <c r="E25" s="200" t="s">
        <v>1</v>
      </c>
      <c r="F25" s="201"/>
      <c r="G25" s="201"/>
      <c r="H25" s="201"/>
      <c r="I25" s="202"/>
      <c r="J25" s="112"/>
      <c r="K25" s="252" t="s">
        <v>43</v>
      </c>
      <c r="L25" s="253"/>
      <c r="M25" s="253"/>
      <c r="N25" s="253"/>
      <c r="O25" s="253">
        <v>20</v>
      </c>
      <c r="P25" s="253"/>
      <c r="Q25" s="253">
        <v>20</v>
      </c>
      <c r="R25" s="253"/>
      <c r="S25" s="8">
        <v>20</v>
      </c>
      <c r="T25" s="112"/>
      <c r="U25" s="54">
        <f>SUM(S29+V38)</f>
        <v>21265.705882352944</v>
      </c>
      <c r="V25" s="174"/>
      <c r="W25" s="178"/>
      <c r="X25" s="178"/>
      <c r="Y25" s="178"/>
      <c r="Z25" s="5"/>
    </row>
    <row r="26" spans="1:26" ht="14.45" customHeight="1" x14ac:dyDescent="0.2">
      <c r="A26" s="227" t="s">
        <v>30</v>
      </c>
      <c r="B26" s="228"/>
      <c r="C26" s="229"/>
      <c r="D26" s="174"/>
      <c r="E26" s="176"/>
      <c r="F26" s="171"/>
      <c r="G26" s="171"/>
      <c r="H26" s="171"/>
      <c r="I26" s="172"/>
      <c r="J26" s="112"/>
      <c r="K26" s="252" t="s">
        <v>44</v>
      </c>
      <c r="L26" s="253"/>
      <c r="M26" s="253"/>
      <c r="N26" s="253"/>
      <c r="O26" s="253">
        <v>17</v>
      </c>
      <c r="P26" s="253"/>
      <c r="Q26" s="253">
        <v>17</v>
      </c>
      <c r="R26" s="253"/>
      <c r="S26" s="8">
        <v>34</v>
      </c>
      <c r="T26" s="112"/>
      <c r="U26" s="53"/>
      <c r="V26" s="174"/>
      <c r="W26" s="178"/>
      <c r="X26" s="178"/>
      <c r="Y26" s="178"/>
      <c r="Z26" s="5"/>
    </row>
    <row r="27" spans="1:26" ht="14.45" customHeight="1" x14ac:dyDescent="0.2">
      <c r="A27" s="173"/>
      <c r="B27" s="174"/>
      <c r="C27" s="175"/>
      <c r="D27" s="174"/>
      <c r="E27" s="197"/>
      <c r="F27" s="2"/>
      <c r="G27" s="171" t="s">
        <v>9</v>
      </c>
      <c r="H27" s="171" t="s">
        <v>3</v>
      </c>
      <c r="I27" s="172" t="s">
        <v>10</v>
      </c>
      <c r="J27" s="112"/>
      <c r="K27" s="252" t="s">
        <v>45</v>
      </c>
      <c r="L27" s="253"/>
      <c r="M27" s="253"/>
      <c r="N27" s="253"/>
      <c r="O27" s="253">
        <v>340</v>
      </c>
      <c r="P27" s="253"/>
      <c r="Q27" s="253">
        <v>340</v>
      </c>
      <c r="R27" s="253"/>
      <c r="S27" s="8">
        <v>680</v>
      </c>
      <c r="T27" s="112"/>
      <c r="U27" s="114" t="s">
        <v>74</v>
      </c>
      <c r="V27" s="174"/>
      <c r="W27" s="178"/>
      <c r="X27" s="178"/>
      <c r="Y27" s="178"/>
      <c r="Z27" s="5"/>
    </row>
    <row r="28" spans="1:26" ht="25.5" customHeight="1" x14ac:dyDescent="0.2">
      <c r="A28" s="269" t="s">
        <v>38</v>
      </c>
      <c r="B28" s="270"/>
      <c r="C28" s="271"/>
      <c r="D28" s="174"/>
      <c r="E28" s="272" t="s">
        <v>11</v>
      </c>
      <c r="F28" s="273"/>
      <c r="G28" s="198">
        <v>52</v>
      </c>
      <c r="H28" s="198">
        <v>40</v>
      </c>
      <c r="I28" s="17">
        <v>12</v>
      </c>
      <c r="J28" s="112"/>
      <c r="K28" s="252" t="s">
        <v>42</v>
      </c>
      <c r="L28" s="253"/>
      <c r="M28" s="253"/>
      <c r="N28" s="253"/>
      <c r="O28" s="254">
        <v>17.649999999999999</v>
      </c>
      <c r="P28" s="254"/>
      <c r="Q28" s="254">
        <f>Q10/2</f>
        <v>17.647058823529413</v>
      </c>
      <c r="R28" s="254"/>
      <c r="S28" s="169"/>
      <c r="T28" s="112"/>
      <c r="U28" s="53" t="s">
        <v>75</v>
      </c>
      <c r="V28" s="46"/>
      <c r="W28" s="180"/>
      <c r="X28" s="180"/>
    </row>
    <row r="29" spans="1:26" ht="14.45" customHeight="1" thickBot="1" x14ac:dyDescent="0.25">
      <c r="A29" s="188"/>
      <c r="B29" s="189"/>
      <c r="C29" s="190"/>
      <c r="D29" s="174"/>
      <c r="E29" s="274" t="s">
        <v>12</v>
      </c>
      <c r="F29" s="275"/>
      <c r="G29" s="198">
        <v>35</v>
      </c>
      <c r="H29" s="198">
        <v>35</v>
      </c>
      <c r="I29" s="17">
        <v>35</v>
      </c>
      <c r="J29" s="112"/>
      <c r="K29" s="244" t="s">
        <v>46</v>
      </c>
      <c r="L29" s="245"/>
      <c r="M29" s="245"/>
      <c r="N29" s="245"/>
      <c r="O29" s="246">
        <f>SUM(O27*O28)</f>
        <v>6000.9999999999991</v>
      </c>
      <c r="P29" s="246"/>
      <c r="Q29" s="246">
        <f>SUM(Q27*Q28)</f>
        <v>6000</v>
      </c>
      <c r="R29" s="246"/>
      <c r="S29" s="129">
        <f>O29+Q29</f>
        <v>12001</v>
      </c>
      <c r="T29" s="112"/>
      <c r="U29" s="54">
        <f>SUM(S29+U38)</f>
        <v>17295.117647058825</v>
      </c>
      <c r="V29" s="46"/>
      <c r="W29" s="178"/>
      <c r="X29" s="178"/>
    </row>
    <row r="30" spans="1:26" ht="14.45" customHeight="1" thickBot="1" x14ac:dyDescent="0.25">
      <c r="A30" s="200" t="s">
        <v>61</v>
      </c>
      <c r="B30" s="201"/>
      <c r="C30" s="202"/>
      <c r="D30" s="174"/>
      <c r="E30" s="263" t="s">
        <v>13</v>
      </c>
      <c r="F30" s="264"/>
      <c r="G30" s="41">
        <v>1820</v>
      </c>
      <c r="H30" s="41">
        <v>1400</v>
      </c>
      <c r="I30" s="42">
        <v>420</v>
      </c>
      <c r="J30" s="112"/>
      <c r="K30" s="112"/>
      <c r="L30" s="112"/>
      <c r="M30" s="112"/>
      <c r="N30" s="112"/>
      <c r="O30" s="112"/>
      <c r="P30" s="112"/>
      <c r="Q30" s="112"/>
      <c r="R30" s="174"/>
      <c r="S30" s="174"/>
      <c r="T30" s="174"/>
      <c r="U30" s="174"/>
      <c r="V30" s="174"/>
      <c r="W30" s="178"/>
      <c r="X30" s="178"/>
    </row>
    <row r="31" spans="1:26" ht="14.45" customHeight="1" thickBot="1" x14ac:dyDescent="0.25">
      <c r="A31" s="227" t="s">
        <v>58</v>
      </c>
      <c r="B31" s="228"/>
      <c r="C31" s="229"/>
      <c r="D31" s="33"/>
      <c r="E31" s="265" t="s">
        <v>93</v>
      </c>
      <c r="F31" s="266"/>
      <c r="G31" s="266"/>
      <c r="H31" s="266"/>
      <c r="I31" s="267"/>
      <c r="J31" s="112"/>
      <c r="K31" s="47"/>
      <c r="L31" s="51"/>
      <c r="M31" s="51"/>
      <c r="N31" s="56"/>
      <c r="O31" s="261" t="s">
        <v>47</v>
      </c>
      <c r="P31" s="268"/>
      <c r="Q31" s="268"/>
      <c r="R31" s="268"/>
      <c r="S31" s="268"/>
      <c r="T31" s="262"/>
      <c r="U31" s="261" t="s">
        <v>48</v>
      </c>
      <c r="V31" s="262"/>
      <c r="W31" s="178"/>
      <c r="X31" s="178"/>
    </row>
    <row r="32" spans="1:26" ht="14.45" customHeight="1" thickBot="1" x14ac:dyDescent="0.25">
      <c r="A32" s="227" t="s">
        <v>109</v>
      </c>
      <c r="B32" s="228"/>
      <c r="C32" s="229"/>
      <c r="D32" s="32"/>
      <c r="E32" s="242" t="s">
        <v>94</v>
      </c>
      <c r="F32" s="220"/>
      <c r="G32" s="220"/>
      <c r="H32" s="220"/>
      <c r="I32" s="243"/>
      <c r="J32" s="112"/>
      <c r="K32" s="188"/>
      <c r="L32" s="113"/>
      <c r="M32" s="113"/>
      <c r="N32" s="25"/>
      <c r="O32" s="261" t="s">
        <v>49</v>
      </c>
      <c r="P32" s="262"/>
      <c r="Q32" s="261" t="s">
        <v>49</v>
      </c>
      <c r="R32" s="262"/>
      <c r="S32" s="1" t="s">
        <v>50</v>
      </c>
      <c r="T32" s="1" t="s">
        <v>50</v>
      </c>
      <c r="U32" s="50" t="s">
        <v>53</v>
      </c>
      <c r="V32" s="50" t="s">
        <v>53</v>
      </c>
      <c r="W32" s="180"/>
      <c r="X32" s="180"/>
    </row>
    <row r="33" spans="1:29" ht="14.45" customHeight="1" x14ac:dyDescent="0.2">
      <c r="A33" s="227" t="s">
        <v>59</v>
      </c>
      <c r="B33" s="228"/>
      <c r="C33" s="229"/>
      <c r="D33" s="31"/>
      <c r="E33" s="242" t="s">
        <v>95</v>
      </c>
      <c r="F33" s="220"/>
      <c r="G33" s="220"/>
      <c r="H33" s="220"/>
      <c r="I33" s="243"/>
      <c r="J33" s="112"/>
      <c r="K33" s="194"/>
      <c r="L33" s="198"/>
      <c r="M33" s="198"/>
      <c r="N33" s="198"/>
      <c r="O33" s="177"/>
      <c r="P33" s="198"/>
      <c r="Q33" s="177"/>
      <c r="R33" s="198"/>
      <c r="S33" s="177"/>
      <c r="T33" s="177"/>
      <c r="U33" s="177"/>
      <c r="V33" s="179"/>
    </row>
    <row r="34" spans="1:29" ht="14.45" customHeight="1" thickBot="1" x14ac:dyDescent="0.25">
      <c r="A34" s="255" t="s">
        <v>56</v>
      </c>
      <c r="B34" s="256"/>
      <c r="C34" s="257"/>
      <c r="D34" s="31"/>
      <c r="E34" s="242" t="s">
        <v>97</v>
      </c>
      <c r="F34" s="220"/>
      <c r="G34" s="220"/>
      <c r="H34" s="220"/>
      <c r="I34" s="243"/>
      <c r="J34" s="112"/>
      <c r="K34" s="252" t="s">
        <v>43</v>
      </c>
      <c r="L34" s="253"/>
      <c r="M34" s="253"/>
      <c r="N34" s="253"/>
      <c r="O34" s="253">
        <v>20</v>
      </c>
      <c r="P34" s="253"/>
      <c r="Q34" s="253">
        <v>35</v>
      </c>
      <c r="R34" s="253"/>
      <c r="S34" s="178">
        <v>20</v>
      </c>
      <c r="T34" s="178">
        <v>35</v>
      </c>
      <c r="U34" s="5">
        <v>20</v>
      </c>
      <c r="V34" s="8">
        <v>35</v>
      </c>
    </row>
    <row r="35" spans="1:29" ht="14.45" customHeight="1" thickBot="1" x14ac:dyDescent="0.25">
      <c r="A35" s="77"/>
      <c r="B35" s="77"/>
      <c r="C35" s="77"/>
      <c r="D35" s="77"/>
      <c r="E35" s="258" t="s">
        <v>96</v>
      </c>
      <c r="F35" s="259"/>
      <c r="G35" s="259"/>
      <c r="H35" s="259"/>
      <c r="I35" s="260"/>
      <c r="J35" s="112"/>
      <c r="K35" s="252" t="s">
        <v>44</v>
      </c>
      <c r="L35" s="253"/>
      <c r="M35" s="253"/>
      <c r="N35" s="253"/>
      <c r="O35" s="253">
        <v>6</v>
      </c>
      <c r="P35" s="253"/>
      <c r="Q35" s="253">
        <v>6</v>
      </c>
      <c r="R35" s="253"/>
      <c r="S35" s="178">
        <v>9</v>
      </c>
      <c r="T35" s="178">
        <v>9</v>
      </c>
      <c r="U35" s="5">
        <v>15</v>
      </c>
      <c r="V35" s="8">
        <v>15</v>
      </c>
    </row>
    <row r="36" spans="1:29" ht="14.45" customHeight="1" x14ac:dyDescent="0.2">
      <c r="A36" s="166" t="s">
        <v>98</v>
      </c>
      <c r="B36" s="166"/>
      <c r="C36" s="166"/>
      <c r="D36" s="166"/>
      <c r="E36" s="77"/>
      <c r="F36" s="77"/>
      <c r="G36" s="77"/>
      <c r="H36" s="77"/>
      <c r="I36" s="77"/>
      <c r="J36" s="112"/>
      <c r="K36" s="252" t="s">
        <v>45</v>
      </c>
      <c r="L36" s="253"/>
      <c r="M36" s="253"/>
      <c r="N36" s="253"/>
      <c r="O36" s="253">
        <v>120</v>
      </c>
      <c r="P36" s="253"/>
      <c r="Q36" s="253">
        <v>210</v>
      </c>
      <c r="R36" s="253"/>
      <c r="S36" s="178">
        <v>180</v>
      </c>
      <c r="T36" s="178">
        <v>315</v>
      </c>
      <c r="U36" s="5">
        <v>300</v>
      </c>
      <c r="V36" s="8">
        <v>525</v>
      </c>
    </row>
    <row r="37" spans="1:29" ht="14.45" customHeight="1" x14ac:dyDescent="0.2">
      <c r="A37" s="167" t="s">
        <v>99</v>
      </c>
      <c r="B37" s="167"/>
      <c r="C37" s="167"/>
      <c r="D37" s="167"/>
      <c r="E37" s="166"/>
      <c r="F37" s="166"/>
      <c r="G37" s="166"/>
      <c r="H37" s="166"/>
      <c r="I37" s="166"/>
      <c r="J37" s="112"/>
      <c r="K37" s="252" t="s">
        <v>42</v>
      </c>
      <c r="L37" s="253"/>
      <c r="M37" s="253"/>
      <c r="N37" s="253"/>
      <c r="O37" s="254">
        <f>Q28</f>
        <v>17.647058823529413</v>
      </c>
      <c r="P37" s="254"/>
      <c r="Q37" s="254">
        <f>Q28</f>
        <v>17.647058823529413</v>
      </c>
      <c r="R37" s="254"/>
      <c r="S37" s="180">
        <f>Q28</f>
        <v>17.647058823529413</v>
      </c>
      <c r="T37" s="180">
        <f>Q28</f>
        <v>17.647058823529413</v>
      </c>
      <c r="U37" s="18">
        <f>Q28</f>
        <v>17.647058823529413</v>
      </c>
      <c r="V37" s="11">
        <f>Q28</f>
        <v>17.647058823529413</v>
      </c>
    </row>
    <row r="38" spans="1:29" ht="14.45" customHeight="1" thickBot="1" x14ac:dyDescent="0.25">
      <c r="A38" s="77"/>
      <c r="B38" s="77"/>
      <c r="C38" s="77"/>
      <c r="D38" s="77"/>
      <c r="E38" s="167"/>
      <c r="F38" s="167"/>
      <c r="G38" s="167"/>
      <c r="H38" s="167"/>
      <c r="I38" s="167"/>
      <c r="J38" s="112"/>
      <c r="K38" s="244" t="s">
        <v>46</v>
      </c>
      <c r="L38" s="245"/>
      <c r="M38" s="245"/>
      <c r="N38" s="245"/>
      <c r="O38" s="246">
        <f>SUM(O36*O37)</f>
        <v>2117.6470588235297</v>
      </c>
      <c r="P38" s="246"/>
      <c r="Q38" s="246">
        <f>SUM(Q36*Q37)</f>
        <v>3705.8823529411766</v>
      </c>
      <c r="R38" s="246"/>
      <c r="S38" s="184">
        <f>SUM(S36*S37)</f>
        <v>3176.4705882352941</v>
      </c>
      <c r="T38" s="184">
        <f>SUM(T36*T37)</f>
        <v>5558.8235294117649</v>
      </c>
      <c r="U38" s="127">
        <f>SUM(U36*U37)</f>
        <v>5294.1176470588243</v>
      </c>
      <c r="V38" s="128">
        <f>SUM(V36*V37)</f>
        <v>9264.7058823529424</v>
      </c>
      <c r="X38" s="59"/>
    </row>
    <row r="39" spans="1:29" ht="14.45" customHeight="1" thickBot="1" x14ac:dyDescent="0.25">
      <c r="A39" s="200" t="s">
        <v>14</v>
      </c>
      <c r="B39" s="201"/>
      <c r="C39" s="202"/>
      <c r="D39" s="174"/>
      <c r="E39" s="77"/>
      <c r="F39" s="77"/>
      <c r="G39" s="77"/>
      <c r="H39" s="77"/>
      <c r="I39" s="77"/>
      <c r="J39" s="112"/>
      <c r="K39" s="174"/>
      <c r="L39" s="174"/>
      <c r="M39" s="174"/>
      <c r="N39" s="174"/>
      <c r="O39" s="46"/>
      <c r="P39" s="46"/>
      <c r="Q39" s="46"/>
      <c r="R39" s="46"/>
      <c r="S39" s="46"/>
      <c r="T39" s="46"/>
      <c r="U39" s="48"/>
      <c r="V39" s="48"/>
    </row>
    <row r="40" spans="1:29" ht="14.45" customHeight="1" thickBot="1" x14ac:dyDescent="0.25">
      <c r="A40" s="16"/>
      <c r="B40" s="198"/>
      <c r="C40" s="10"/>
      <c r="D40" s="174"/>
      <c r="E40" s="224" t="s">
        <v>34</v>
      </c>
      <c r="F40" s="225"/>
      <c r="G40" s="225"/>
      <c r="H40" s="225"/>
      <c r="I40" s="226"/>
      <c r="J40" s="112"/>
      <c r="K40" s="247" t="s">
        <v>126</v>
      </c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48"/>
    </row>
    <row r="41" spans="1:29" ht="14.45" customHeight="1" thickBot="1" x14ac:dyDescent="0.25">
      <c r="A41" s="182" t="s">
        <v>32</v>
      </c>
      <c r="B41" s="240" t="s">
        <v>31</v>
      </c>
      <c r="C41" s="241"/>
      <c r="D41" s="177"/>
      <c r="E41" s="73"/>
      <c r="F41" s="74"/>
      <c r="G41" s="74"/>
      <c r="H41" s="186"/>
      <c r="I41" s="187"/>
      <c r="J41" s="112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48"/>
    </row>
    <row r="42" spans="1:29" ht="14.45" customHeight="1" thickBot="1" x14ac:dyDescent="0.3">
      <c r="A42" s="173" t="s">
        <v>16</v>
      </c>
      <c r="B42" s="240"/>
      <c r="C42" s="241"/>
      <c r="D42" s="177"/>
      <c r="E42" s="230" t="s">
        <v>137</v>
      </c>
      <c r="F42" s="215"/>
      <c r="G42" s="215"/>
      <c r="H42" s="215"/>
      <c r="I42" s="231"/>
      <c r="J42" s="112"/>
      <c r="K42" s="249" t="s">
        <v>128</v>
      </c>
      <c r="L42" s="250"/>
      <c r="M42" s="250"/>
      <c r="N42" s="250"/>
      <c r="O42" s="251"/>
      <c r="P42" s="62"/>
      <c r="Q42" s="249" t="s">
        <v>129</v>
      </c>
      <c r="R42" s="250"/>
      <c r="S42" s="250"/>
      <c r="T42" s="250"/>
      <c r="U42" s="251"/>
      <c r="V42" s="112"/>
    </row>
    <row r="43" spans="1:29" ht="14.45" customHeight="1" thickBot="1" x14ac:dyDescent="0.3">
      <c r="A43" s="173"/>
      <c r="B43" s="174"/>
      <c r="C43" s="17"/>
      <c r="D43" s="177"/>
      <c r="E43" s="194"/>
      <c r="F43" s="235"/>
      <c r="G43" s="235"/>
      <c r="H43" s="186"/>
      <c r="I43" s="187"/>
      <c r="J43" s="112"/>
      <c r="K43" s="90" t="s">
        <v>76</v>
      </c>
      <c r="L43" s="236" t="s">
        <v>79</v>
      </c>
      <c r="M43" s="237"/>
      <c r="N43" s="236" t="s">
        <v>77</v>
      </c>
      <c r="O43" s="237"/>
      <c r="P43" s="62"/>
      <c r="Q43" s="64"/>
      <c r="R43" s="238" t="s">
        <v>79</v>
      </c>
      <c r="S43" s="239"/>
      <c r="T43" s="238" t="s">
        <v>77</v>
      </c>
      <c r="U43" s="239"/>
      <c r="V43" s="112"/>
      <c r="Z43" s="29"/>
    </row>
    <row r="44" spans="1:29" ht="14.45" customHeight="1" x14ac:dyDescent="0.25">
      <c r="A44" s="182" t="s">
        <v>33</v>
      </c>
      <c r="B44" s="240" t="s">
        <v>72</v>
      </c>
      <c r="C44" s="241"/>
      <c r="D44" s="174"/>
      <c r="E44" s="242" t="s">
        <v>63</v>
      </c>
      <c r="F44" s="220"/>
      <c r="G44" s="220"/>
      <c r="H44" s="220"/>
      <c r="I44" s="243"/>
      <c r="J44" s="112"/>
      <c r="K44" s="86" t="s">
        <v>78</v>
      </c>
      <c r="L44" s="130" t="s">
        <v>80</v>
      </c>
      <c r="M44" s="91" t="s">
        <v>81</v>
      </c>
      <c r="N44" s="130" t="s">
        <v>80</v>
      </c>
      <c r="O44" s="91" t="s">
        <v>81</v>
      </c>
      <c r="P44" s="62"/>
      <c r="Q44" s="86" t="s">
        <v>83</v>
      </c>
      <c r="R44" s="130" t="s">
        <v>80</v>
      </c>
      <c r="S44" s="91" t="s">
        <v>81</v>
      </c>
      <c r="T44" s="87" t="s">
        <v>80</v>
      </c>
      <c r="U44" s="63" t="s">
        <v>81</v>
      </c>
      <c r="V44" s="112"/>
      <c r="W44" s="30"/>
      <c r="X44" s="29"/>
      <c r="Y44" s="30"/>
      <c r="Z44" s="29"/>
    </row>
    <row r="45" spans="1:29" ht="14.45" customHeight="1" thickBot="1" x14ac:dyDescent="0.3">
      <c r="A45" s="173" t="s">
        <v>17</v>
      </c>
      <c r="B45" s="240"/>
      <c r="C45" s="241"/>
      <c r="D45" s="26"/>
      <c r="E45" s="75"/>
      <c r="F45" s="76"/>
      <c r="G45" s="76"/>
      <c r="H45" s="192"/>
      <c r="I45" s="193"/>
      <c r="J45" s="112"/>
      <c r="K45" s="88">
        <v>1</v>
      </c>
      <c r="L45" s="131">
        <v>549</v>
      </c>
      <c r="M45" s="117">
        <f>SUM(L45*2)</f>
        <v>1098</v>
      </c>
      <c r="N45" s="131">
        <v>1289</v>
      </c>
      <c r="O45" s="117">
        <f>SUM(N45*2)</f>
        <v>2578</v>
      </c>
      <c r="P45" s="62"/>
      <c r="Q45" s="65">
        <v>1</v>
      </c>
      <c r="R45" s="131">
        <v>1122</v>
      </c>
      <c r="S45" s="117">
        <f>SUM(R45*2)</f>
        <v>2244</v>
      </c>
      <c r="T45" s="115">
        <v>1613</v>
      </c>
      <c r="U45" s="117">
        <f>SUM(T45*2)</f>
        <v>3226</v>
      </c>
      <c r="V45" s="112"/>
      <c r="Z45" s="60"/>
      <c r="AA45" s="60"/>
      <c r="AC45" s="60"/>
    </row>
    <row r="46" spans="1:29" ht="14.45" customHeight="1" thickBot="1" x14ac:dyDescent="0.3">
      <c r="A46" s="176"/>
      <c r="B46" s="177"/>
      <c r="C46" s="17"/>
      <c r="D46" s="174"/>
      <c r="E46" s="77"/>
      <c r="F46" s="77"/>
      <c r="G46" s="77"/>
      <c r="H46" s="77"/>
      <c r="I46" s="77"/>
      <c r="J46" s="112"/>
      <c r="K46" s="88">
        <v>1.5</v>
      </c>
      <c r="L46" s="133">
        <v>823.5</v>
      </c>
      <c r="M46" s="117">
        <f t="shared" ref="M46:O57" si="0">SUM(L46*2)</f>
        <v>1647</v>
      </c>
      <c r="N46" s="133">
        <v>1933.5</v>
      </c>
      <c r="O46" s="117">
        <f t="shared" si="0"/>
        <v>3867</v>
      </c>
      <c r="P46" s="62"/>
      <c r="Q46" s="67">
        <v>1.5</v>
      </c>
      <c r="R46" s="133">
        <v>1683</v>
      </c>
      <c r="S46" s="117">
        <f t="shared" ref="S46:S57" si="1">SUM(R46*2)</f>
        <v>3366</v>
      </c>
      <c r="T46" s="164">
        <v>2419.5</v>
      </c>
      <c r="U46" s="117">
        <f t="shared" ref="U46:U57" si="2">SUM(T46*2)</f>
        <v>4839</v>
      </c>
      <c r="V46" s="112"/>
      <c r="X46" s="60"/>
      <c r="Z46" s="60"/>
      <c r="AA46" s="60"/>
      <c r="AC46" s="60"/>
    </row>
    <row r="47" spans="1:29" ht="14.45" customHeight="1" thickBot="1" x14ac:dyDescent="0.3">
      <c r="A47" s="221" t="s">
        <v>134</v>
      </c>
      <c r="B47" s="222"/>
      <c r="C47" s="223"/>
      <c r="D47" s="177"/>
      <c r="E47" s="224" t="s">
        <v>22</v>
      </c>
      <c r="F47" s="225"/>
      <c r="G47" s="225"/>
      <c r="H47" s="225"/>
      <c r="I47" s="226"/>
      <c r="J47" s="112"/>
      <c r="K47" s="88">
        <v>2</v>
      </c>
      <c r="L47" s="131">
        <v>1098</v>
      </c>
      <c r="M47" s="117">
        <f t="shared" si="0"/>
        <v>2196</v>
      </c>
      <c r="N47" s="131">
        <v>2578</v>
      </c>
      <c r="O47" s="117">
        <f t="shared" si="0"/>
        <v>5156</v>
      </c>
      <c r="P47" s="62"/>
      <c r="Q47" s="65">
        <v>2</v>
      </c>
      <c r="R47" s="131">
        <v>2244</v>
      </c>
      <c r="S47" s="117">
        <f t="shared" si="1"/>
        <v>4488</v>
      </c>
      <c r="T47" s="115">
        <v>3226</v>
      </c>
      <c r="U47" s="117">
        <f t="shared" si="2"/>
        <v>6452</v>
      </c>
      <c r="V47" s="112"/>
      <c r="X47" s="60"/>
      <c r="Z47" s="60"/>
      <c r="AA47" s="60"/>
      <c r="AC47" s="60"/>
    </row>
    <row r="48" spans="1:29" ht="14.45" customHeight="1" x14ac:dyDescent="0.25">
      <c r="A48" s="227" t="s">
        <v>132</v>
      </c>
      <c r="B48" s="228"/>
      <c r="C48" s="229"/>
      <c r="D48" s="177"/>
      <c r="E48" s="73"/>
      <c r="F48" s="74"/>
      <c r="G48" s="74"/>
      <c r="H48" s="74"/>
      <c r="I48" s="78"/>
      <c r="J48" s="112"/>
      <c r="K48" s="88">
        <v>3</v>
      </c>
      <c r="L48" s="131">
        <v>1647</v>
      </c>
      <c r="M48" s="117">
        <f t="shared" si="0"/>
        <v>3294</v>
      </c>
      <c r="N48" s="131">
        <v>3867</v>
      </c>
      <c r="O48" s="117">
        <f t="shared" si="0"/>
        <v>7734</v>
      </c>
      <c r="P48" s="62"/>
      <c r="Q48" s="65">
        <v>3</v>
      </c>
      <c r="R48" s="131">
        <v>3366</v>
      </c>
      <c r="S48" s="117">
        <f t="shared" si="1"/>
        <v>6732</v>
      </c>
      <c r="T48" s="115">
        <v>4839</v>
      </c>
      <c r="U48" s="117">
        <f t="shared" si="2"/>
        <v>9678</v>
      </c>
      <c r="V48" s="112"/>
      <c r="X48" s="60"/>
      <c r="Z48" s="60"/>
      <c r="AA48" s="60"/>
      <c r="AC48" s="60"/>
    </row>
    <row r="49" spans="1:29" ht="14.45" customHeight="1" x14ac:dyDescent="0.25">
      <c r="A49" s="227" t="s">
        <v>131</v>
      </c>
      <c r="B49" s="228"/>
      <c r="C49" s="229"/>
      <c r="D49" s="174"/>
      <c r="E49" s="230" t="s">
        <v>62</v>
      </c>
      <c r="F49" s="215"/>
      <c r="G49" s="215"/>
      <c r="H49" s="215"/>
      <c r="I49" s="231"/>
      <c r="J49" s="112"/>
      <c r="K49" s="88">
        <v>4</v>
      </c>
      <c r="L49" s="131">
        <v>2196</v>
      </c>
      <c r="M49" s="117">
        <f t="shared" si="0"/>
        <v>4392</v>
      </c>
      <c r="N49" s="131">
        <v>5156</v>
      </c>
      <c r="O49" s="117">
        <f t="shared" si="0"/>
        <v>10312</v>
      </c>
      <c r="P49" s="62"/>
      <c r="Q49" s="65">
        <v>4</v>
      </c>
      <c r="R49" s="131">
        <v>4488</v>
      </c>
      <c r="S49" s="117">
        <f t="shared" si="1"/>
        <v>8976</v>
      </c>
      <c r="T49" s="115">
        <v>6452</v>
      </c>
      <c r="U49" s="117">
        <f t="shared" si="2"/>
        <v>12904</v>
      </c>
      <c r="V49" s="112"/>
      <c r="X49" s="60"/>
      <c r="Z49" s="60"/>
      <c r="AA49" s="60"/>
      <c r="AC49" s="60"/>
    </row>
    <row r="50" spans="1:29" ht="17.25" customHeight="1" thickBot="1" x14ac:dyDescent="0.3">
      <c r="A50" s="188" t="s">
        <v>133</v>
      </c>
      <c r="B50" s="189"/>
      <c r="C50" s="190"/>
      <c r="D50" s="174"/>
      <c r="E50" s="79"/>
      <c r="F50" s="80"/>
      <c r="G50" s="80"/>
      <c r="H50" s="80"/>
      <c r="I50" s="81"/>
      <c r="J50" s="112"/>
      <c r="K50" s="88">
        <v>5</v>
      </c>
      <c r="L50" s="131">
        <v>2745</v>
      </c>
      <c r="M50" s="117">
        <f t="shared" si="0"/>
        <v>5490</v>
      </c>
      <c r="N50" s="131">
        <v>6445</v>
      </c>
      <c r="O50" s="117">
        <f t="shared" si="0"/>
        <v>12890</v>
      </c>
      <c r="P50" s="62"/>
      <c r="Q50" s="65">
        <v>5</v>
      </c>
      <c r="R50" s="131">
        <v>5610</v>
      </c>
      <c r="S50" s="117">
        <f t="shared" si="1"/>
        <v>11220</v>
      </c>
      <c r="T50" s="115">
        <v>8065</v>
      </c>
      <c r="U50" s="117">
        <f t="shared" si="2"/>
        <v>16130</v>
      </c>
      <c r="V50" s="112"/>
      <c r="X50" s="60"/>
      <c r="Z50" s="60"/>
      <c r="AA50" s="60"/>
      <c r="AC50" s="60"/>
    </row>
    <row r="51" spans="1:29" ht="14.45" customHeight="1" thickBot="1" x14ac:dyDescent="0.3">
      <c r="A51" s="174"/>
      <c r="B51" s="174"/>
      <c r="C51" s="174"/>
      <c r="D51" s="174"/>
      <c r="E51" s="77"/>
      <c r="F51" s="77"/>
      <c r="G51" s="77"/>
      <c r="H51" s="77"/>
      <c r="I51" s="77"/>
      <c r="J51" s="112"/>
      <c r="K51" s="88">
        <v>6</v>
      </c>
      <c r="L51" s="131">
        <v>3294</v>
      </c>
      <c r="M51" s="117">
        <f t="shared" si="0"/>
        <v>6588</v>
      </c>
      <c r="N51" s="131">
        <v>7734</v>
      </c>
      <c r="O51" s="117">
        <f t="shared" si="0"/>
        <v>15468</v>
      </c>
      <c r="P51" s="62"/>
      <c r="Q51" s="65">
        <v>6</v>
      </c>
      <c r="R51" s="131">
        <v>6732</v>
      </c>
      <c r="S51" s="117">
        <f t="shared" si="1"/>
        <v>13464</v>
      </c>
      <c r="T51" s="115">
        <v>9678</v>
      </c>
      <c r="U51" s="117">
        <f t="shared" si="2"/>
        <v>19356</v>
      </c>
      <c r="V51" s="112"/>
      <c r="X51" s="60"/>
      <c r="Z51" s="60"/>
      <c r="AA51" s="60"/>
      <c r="AC51" s="60"/>
    </row>
    <row r="52" spans="1:29" ht="14.45" customHeight="1" thickBot="1" x14ac:dyDescent="0.3">
      <c r="A52" s="232" t="s">
        <v>15</v>
      </c>
      <c r="B52" s="233"/>
      <c r="C52" s="234"/>
      <c r="D52" s="174"/>
      <c r="E52" s="224" t="s">
        <v>130</v>
      </c>
      <c r="F52" s="225"/>
      <c r="G52" s="225"/>
      <c r="H52" s="225"/>
      <c r="I52" s="226"/>
      <c r="J52" s="112"/>
      <c r="K52" s="88">
        <v>7</v>
      </c>
      <c r="L52" s="131">
        <v>3843</v>
      </c>
      <c r="M52" s="117">
        <f t="shared" si="0"/>
        <v>7686</v>
      </c>
      <c r="N52" s="131">
        <v>9023</v>
      </c>
      <c r="O52" s="117">
        <f t="shared" si="0"/>
        <v>18046</v>
      </c>
      <c r="P52" s="62"/>
      <c r="Q52" s="65">
        <v>7</v>
      </c>
      <c r="R52" s="131">
        <v>7854</v>
      </c>
      <c r="S52" s="117">
        <f t="shared" si="1"/>
        <v>15708</v>
      </c>
      <c r="T52" s="115">
        <v>11291</v>
      </c>
      <c r="U52" s="117">
        <f t="shared" si="2"/>
        <v>22582</v>
      </c>
      <c r="V52" s="112"/>
      <c r="X52" s="60"/>
      <c r="Z52" s="60"/>
      <c r="AA52" s="60"/>
      <c r="AC52" s="60"/>
    </row>
    <row r="53" spans="1:29" ht="14.45" customHeight="1" x14ac:dyDescent="0.25">
      <c r="A53" s="27"/>
      <c r="B53" s="7"/>
      <c r="C53" s="28"/>
      <c r="D53" s="36"/>
      <c r="E53" s="73"/>
      <c r="F53" s="74"/>
      <c r="G53" s="74"/>
      <c r="H53" s="74"/>
      <c r="I53" s="78"/>
      <c r="J53" s="112"/>
      <c r="K53" s="88">
        <v>8</v>
      </c>
      <c r="L53" s="131">
        <v>4392</v>
      </c>
      <c r="M53" s="117">
        <f t="shared" si="0"/>
        <v>8784</v>
      </c>
      <c r="N53" s="131">
        <v>10312</v>
      </c>
      <c r="O53" s="117">
        <f t="shared" si="0"/>
        <v>20624</v>
      </c>
      <c r="P53" s="62"/>
      <c r="Q53" s="65">
        <v>8</v>
      </c>
      <c r="R53" s="131">
        <v>8976</v>
      </c>
      <c r="S53" s="117">
        <f t="shared" si="1"/>
        <v>17952</v>
      </c>
      <c r="T53" s="115">
        <v>12904</v>
      </c>
      <c r="U53" s="117">
        <f t="shared" si="2"/>
        <v>25808</v>
      </c>
      <c r="V53" s="112"/>
      <c r="X53" s="60"/>
      <c r="Y53" s="60"/>
      <c r="Z53" s="60"/>
      <c r="AA53" s="60"/>
      <c r="AB53" s="60"/>
      <c r="AC53" s="60"/>
    </row>
    <row r="54" spans="1:29" ht="14.45" customHeight="1" x14ac:dyDescent="0.25">
      <c r="A54" s="218" t="s">
        <v>11</v>
      </c>
      <c r="B54" s="219"/>
      <c r="C54" s="37">
        <v>52</v>
      </c>
      <c r="D54" s="7"/>
      <c r="E54" s="185" t="s">
        <v>23</v>
      </c>
      <c r="F54" s="220" t="s">
        <v>24</v>
      </c>
      <c r="G54" s="220"/>
      <c r="H54" s="216">
        <f>S57</f>
        <v>20624</v>
      </c>
      <c r="I54" s="217"/>
      <c r="J54" s="112"/>
      <c r="K54" s="88">
        <v>9</v>
      </c>
      <c r="L54" s="131">
        <v>4941</v>
      </c>
      <c r="M54" s="117">
        <f t="shared" si="0"/>
        <v>9882</v>
      </c>
      <c r="N54" s="131">
        <v>11601</v>
      </c>
      <c r="O54" s="117">
        <f t="shared" si="0"/>
        <v>23202</v>
      </c>
      <c r="P54" s="62"/>
      <c r="Q54" s="65">
        <v>9</v>
      </c>
      <c r="R54" s="131">
        <v>10098</v>
      </c>
      <c r="S54" s="117">
        <f t="shared" si="1"/>
        <v>20196</v>
      </c>
      <c r="T54" s="115">
        <v>14517</v>
      </c>
      <c r="U54" s="117">
        <f t="shared" si="2"/>
        <v>29034</v>
      </c>
      <c r="V54" s="112"/>
      <c r="X54" s="60"/>
      <c r="Y54" s="60"/>
      <c r="Z54" s="60"/>
      <c r="AA54" s="60"/>
      <c r="AB54" s="60"/>
      <c r="AC54" s="60"/>
    </row>
    <row r="55" spans="1:29" ht="14.45" customHeight="1" x14ac:dyDescent="0.25">
      <c r="A55" s="218" t="s">
        <v>12</v>
      </c>
      <c r="B55" s="219"/>
      <c r="C55" s="37">
        <v>35</v>
      </c>
      <c r="D55" s="198"/>
      <c r="E55" s="194"/>
      <c r="F55" s="215" t="s">
        <v>25</v>
      </c>
      <c r="G55" s="215"/>
      <c r="H55" s="216">
        <f>U57</f>
        <v>30540</v>
      </c>
      <c r="I55" s="217"/>
      <c r="J55" s="112"/>
      <c r="K55" s="88">
        <v>10</v>
      </c>
      <c r="L55" s="131">
        <v>5490</v>
      </c>
      <c r="M55" s="117">
        <f t="shared" si="0"/>
        <v>10980</v>
      </c>
      <c r="N55" s="131">
        <v>12890</v>
      </c>
      <c r="O55" s="117">
        <f t="shared" si="0"/>
        <v>25780</v>
      </c>
      <c r="P55" s="62"/>
      <c r="Q55" s="65">
        <v>10</v>
      </c>
      <c r="R55" s="131">
        <v>11220</v>
      </c>
      <c r="S55" s="117">
        <f t="shared" si="1"/>
        <v>22440</v>
      </c>
      <c r="T55" s="115">
        <v>16130</v>
      </c>
      <c r="U55" s="117">
        <f t="shared" si="2"/>
        <v>32260</v>
      </c>
      <c r="V55" s="112"/>
      <c r="X55" s="60"/>
      <c r="Y55" s="60"/>
      <c r="Z55" s="60"/>
      <c r="AA55" s="60"/>
      <c r="AB55" s="60"/>
      <c r="AC55" s="60"/>
    </row>
    <row r="56" spans="1:29" ht="14.45" customHeight="1" x14ac:dyDescent="0.25">
      <c r="A56" s="213" t="s">
        <v>13</v>
      </c>
      <c r="B56" s="214"/>
      <c r="C56" s="38">
        <v>1820</v>
      </c>
      <c r="D56" s="198"/>
      <c r="E56" s="194"/>
      <c r="F56" s="215"/>
      <c r="G56" s="215"/>
      <c r="H56" s="198"/>
      <c r="I56" s="196"/>
      <c r="J56" s="112"/>
      <c r="K56" s="88">
        <v>11</v>
      </c>
      <c r="L56" s="131">
        <v>6039</v>
      </c>
      <c r="M56" s="117">
        <f t="shared" si="0"/>
        <v>12078</v>
      </c>
      <c r="N56" s="131">
        <v>14179</v>
      </c>
      <c r="O56" s="117">
        <f t="shared" si="0"/>
        <v>28358</v>
      </c>
      <c r="P56" s="62"/>
      <c r="Q56" s="65">
        <v>11</v>
      </c>
      <c r="R56" s="131">
        <v>12342</v>
      </c>
      <c r="S56" s="117">
        <f t="shared" si="1"/>
        <v>24684</v>
      </c>
      <c r="T56" s="115">
        <v>17743</v>
      </c>
      <c r="U56" s="117">
        <f t="shared" si="2"/>
        <v>35486</v>
      </c>
      <c r="V56" s="112"/>
      <c r="X56" s="60"/>
      <c r="Y56" s="60"/>
      <c r="Z56" s="60"/>
      <c r="AA56" s="60"/>
      <c r="AB56" s="60"/>
      <c r="AC56" s="60"/>
    </row>
    <row r="57" spans="1:29" ht="14.45" customHeight="1" thickBot="1" x14ac:dyDescent="0.3">
      <c r="A57" s="13"/>
      <c r="B57" s="39"/>
      <c r="C57" s="40"/>
      <c r="D57" s="198"/>
      <c r="E57" s="83" t="s">
        <v>65</v>
      </c>
      <c r="F57" s="215" t="s">
        <v>26</v>
      </c>
      <c r="G57" s="215"/>
      <c r="H57" s="216">
        <f>SUM(M57)</f>
        <v>14448</v>
      </c>
      <c r="I57" s="217"/>
      <c r="J57" s="112"/>
      <c r="K57" s="89" t="s">
        <v>82</v>
      </c>
      <c r="L57" s="132">
        <v>7224</v>
      </c>
      <c r="M57" s="118">
        <f t="shared" si="0"/>
        <v>14448</v>
      </c>
      <c r="N57" s="132">
        <v>15080</v>
      </c>
      <c r="O57" s="118">
        <f t="shared" si="0"/>
        <v>30160</v>
      </c>
      <c r="P57" s="62"/>
      <c r="Q57" s="66" t="s">
        <v>82</v>
      </c>
      <c r="R57" s="132">
        <v>10312</v>
      </c>
      <c r="S57" s="118">
        <f t="shared" si="1"/>
        <v>20624</v>
      </c>
      <c r="T57" s="116">
        <v>15270</v>
      </c>
      <c r="U57" s="118">
        <f t="shared" si="2"/>
        <v>30540</v>
      </c>
      <c r="V57" s="112"/>
      <c r="W57" s="61"/>
      <c r="X57" s="60"/>
      <c r="Y57" s="60"/>
      <c r="Z57" s="60"/>
      <c r="AA57" s="60"/>
      <c r="AB57" s="60"/>
      <c r="AC57" s="60"/>
    </row>
    <row r="58" spans="1:29" ht="14.45" customHeight="1" thickBot="1" x14ac:dyDescent="0.3">
      <c r="B58" s="112"/>
      <c r="D58" s="199"/>
      <c r="E58" s="194"/>
      <c r="F58" s="215" t="s">
        <v>27</v>
      </c>
      <c r="G58" s="215"/>
      <c r="H58" s="216">
        <f>SUM(O57)</f>
        <v>30160</v>
      </c>
      <c r="I58" s="217"/>
      <c r="J58" s="11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12"/>
    </row>
    <row r="59" spans="1:29" ht="14.45" customHeight="1" thickBot="1" x14ac:dyDescent="0.3">
      <c r="A59" s="200" t="s">
        <v>19</v>
      </c>
      <c r="B59" s="201"/>
      <c r="C59" s="202"/>
      <c r="D59" s="33"/>
      <c r="E59" s="194"/>
      <c r="F59" s="195"/>
      <c r="G59" s="195"/>
      <c r="H59" s="84"/>
      <c r="I59" s="82"/>
      <c r="J59" s="112"/>
      <c r="K59" s="62"/>
      <c r="L59" s="62"/>
      <c r="M59" s="62"/>
      <c r="N59" s="203" t="s">
        <v>127</v>
      </c>
      <c r="O59" s="204"/>
      <c r="P59" s="204"/>
      <c r="Q59" s="204"/>
      <c r="R59" s="205"/>
      <c r="S59" s="62"/>
      <c r="T59" s="295"/>
      <c r="U59" s="62"/>
      <c r="V59" s="57"/>
    </row>
    <row r="60" spans="1:29" ht="14.45" customHeight="1" x14ac:dyDescent="0.25">
      <c r="A60" s="197"/>
      <c r="B60" s="34"/>
      <c r="C60" s="35"/>
      <c r="D60" s="34"/>
      <c r="E60" s="206" t="s">
        <v>85</v>
      </c>
      <c r="F60" s="207"/>
      <c r="G60" s="207"/>
      <c r="H60" s="207"/>
      <c r="I60" s="208"/>
      <c r="J60" s="112"/>
      <c r="K60" s="62"/>
      <c r="L60" s="62"/>
      <c r="M60" s="62"/>
      <c r="N60" s="68"/>
      <c r="O60" s="69"/>
      <c r="P60" s="69"/>
      <c r="Q60" s="69"/>
      <c r="R60" s="70"/>
      <c r="S60" s="62"/>
      <c r="T60" s="71"/>
      <c r="U60" s="62"/>
      <c r="V60" s="112"/>
    </row>
    <row r="61" spans="1:29" ht="14.45" customHeight="1" thickBot="1" x14ac:dyDescent="0.3">
      <c r="A61" s="209" t="s">
        <v>21</v>
      </c>
      <c r="B61" s="210"/>
      <c r="C61" s="211"/>
      <c r="D61" s="177"/>
      <c r="E61" s="191"/>
      <c r="F61" s="192"/>
      <c r="G61" s="192"/>
      <c r="H61" s="192"/>
      <c r="I61" s="193"/>
      <c r="J61" s="112"/>
      <c r="K61" s="62"/>
      <c r="L61" s="62"/>
      <c r="M61" s="62"/>
      <c r="N61" s="119"/>
      <c r="O61" s="212">
        <v>1307</v>
      </c>
      <c r="P61" s="212"/>
      <c r="Q61" s="120" t="s">
        <v>100</v>
      </c>
      <c r="R61" s="121"/>
      <c r="S61" s="62"/>
      <c r="T61" s="62"/>
      <c r="U61" s="62"/>
      <c r="V61" s="112"/>
    </row>
    <row r="62" spans="1:29" ht="14.45" customHeight="1" thickBot="1" x14ac:dyDescent="0.3">
      <c r="A62" s="24"/>
      <c r="B62" s="113"/>
      <c r="C62" s="25"/>
      <c r="D62" s="174"/>
      <c r="E62" s="77"/>
      <c r="F62" s="77"/>
      <c r="G62" s="77"/>
      <c r="H62" s="77"/>
      <c r="I62" s="77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49"/>
      <c r="X62" s="49"/>
      <c r="Y62" s="49"/>
      <c r="Z62" s="49"/>
    </row>
    <row r="63" spans="1:29" s="43" customFormat="1" ht="14.45" customHeight="1" x14ac:dyDescent="0.25">
      <c r="D63" s="44"/>
      <c r="E63" s="77"/>
      <c r="F63" s="77"/>
      <c r="G63" s="77"/>
      <c r="H63" s="77"/>
      <c r="I63" s="7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X63" s="49"/>
      <c r="Y63" s="49"/>
      <c r="Z63" s="49"/>
    </row>
    <row r="64" spans="1:29" s="43" customFormat="1" ht="14.45" customHeight="1" x14ac:dyDescent="0.25">
      <c r="D64" s="44"/>
      <c r="E64" s="77"/>
      <c r="F64" s="77"/>
      <c r="G64" s="77"/>
      <c r="H64" s="77"/>
      <c r="I64" s="7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X64" s="49"/>
      <c r="Y64" s="49"/>
      <c r="Z64" s="49"/>
    </row>
    <row r="65" spans="4:26" s="43" customFormat="1" ht="14.45" customHeight="1" x14ac:dyDescent="0.25">
      <c r="D65" s="45"/>
      <c r="R65" s="3"/>
      <c r="S65" s="3"/>
      <c r="T65" s="3"/>
      <c r="U65" s="3"/>
      <c r="V65" s="3"/>
      <c r="X65" s="49"/>
      <c r="Y65" s="49"/>
      <c r="Z65" s="49"/>
    </row>
    <row r="66" spans="4:26" ht="14.45" customHeight="1" x14ac:dyDescent="0.2">
      <c r="E66" s="43"/>
      <c r="F66" s="43"/>
      <c r="G66" s="43"/>
      <c r="H66" s="43"/>
      <c r="I66" s="43"/>
    </row>
    <row r="67" spans="4:26" ht="14.45" customHeight="1" x14ac:dyDescent="0.2">
      <c r="E67" s="43"/>
      <c r="F67" s="43"/>
      <c r="G67" s="43"/>
      <c r="H67" s="43"/>
      <c r="I67" s="43"/>
    </row>
  </sheetData>
  <mergeCells count="160">
    <mergeCell ref="E6:F6"/>
    <mergeCell ref="A7:C7"/>
    <mergeCell ref="E7:F7"/>
    <mergeCell ref="K7:N7"/>
    <mergeCell ref="O7:P7"/>
    <mergeCell ref="Q7:R7"/>
    <mergeCell ref="A1:H1"/>
    <mergeCell ref="K1:U1"/>
    <mergeCell ref="A3:C3"/>
    <mergeCell ref="E3:I3"/>
    <mergeCell ref="K3:V4"/>
    <mergeCell ref="A5:C5"/>
    <mergeCell ref="G5:H5"/>
    <mergeCell ref="K5:N5"/>
    <mergeCell ref="O5:P5"/>
    <mergeCell ref="Q5:R5"/>
    <mergeCell ref="A8:C8"/>
    <mergeCell ref="E8:F8"/>
    <mergeCell ref="K8:N8"/>
    <mergeCell ref="O8:P8"/>
    <mergeCell ref="Q8:R8"/>
    <mergeCell ref="E9:F9"/>
    <mergeCell ref="K9:N9"/>
    <mergeCell ref="O9:P9"/>
    <mergeCell ref="Q9:R9"/>
    <mergeCell ref="U13:V13"/>
    <mergeCell ref="E14:I14"/>
    <mergeCell ref="O14:P14"/>
    <mergeCell ref="Q14:R14"/>
    <mergeCell ref="K10:N10"/>
    <mergeCell ref="O10:P10"/>
    <mergeCell ref="Q10:R10"/>
    <mergeCell ref="A11:C11"/>
    <mergeCell ref="K11:N11"/>
    <mergeCell ref="O11:P11"/>
    <mergeCell ref="Q11:R11"/>
    <mergeCell ref="E15:I15"/>
    <mergeCell ref="B16:C17"/>
    <mergeCell ref="E16:F16"/>
    <mergeCell ref="G16:H17"/>
    <mergeCell ref="K16:N16"/>
    <mergeCell ref="O16:P16"/>
    <mergeCell ref="E12:I12"/>
    <mergeCell ref="B13:C14"/>
    <mergeCell ref="O13:T13"/>
    <mergeCell ref="Q16:R16"/>
    <mergeCell ref="E17:F17"/>
    <mergeCell ref="K17:N17"/>
    <mergeCell ref="O17:P17"/>
    <mergeCell ref="Q17:R17"/>
    <mergeCell ref="E18:I18"/>
    <mergeCell ref="K18:N18"/>
    <mergeCell ref="O18:P18"/>
    <mergeCell ref="Q18:R18"/>
    <mergeCell ref="K21:V22"/>
    <mergeCell ref="A22:C22"/>
    <mergeCell ref="E22:I22"/>
    <mergeCell ref="K23:N23"/>
    <mergeCell ref="O23:P23"/>
    <mergeCell ref="Q23:R23"/>
    <mergeCell ref="B19:C19"/>
    <mergeCell ref="E19:F19"/>
    <mergeCell ref="G19:H20"/>
    <mergeCell ref="K19:N19"/>
    <mergeCell ref="O19:P19"/>
    <mergeCell ref="Q19:R19"/>
    <mergeCell ref="E20:F20"/>
    <mergeCell ref="K20:N20"/>
    <mergeCell ref="O20:P20"/>
    <mergeCell ref="Q20:R20"/>
    <mergeCell ref="A26:C26"/>
    <mergeCell ref="K26:N26"/>
    <mergeCell ref="O26:P26"/>
    <mergeCell ref="Q26:R26"/>
    <mergeCell ref="K27:N27"/>
    <mergeCell ref="O27:P27"/>
    <mergeCell ref="Q27:R27"/>
    <mergeCell ref="A24:C24"/>
    <mergeCell ref="A25:C25"/>
    <mergeCell ref="E25:I25"/>
    <mergeCell ref="K25:N25"/>
    <mergeCell ref="O25:P25"/>
    <mergeCell ref="Q25:R25"/>
    <mergeCell ref="U31:V31"/>
    <mergeCell ref="A28:C28"/>
    <mergeCell ref="E28:F28"/>
    <mergeCell ref="K28:N28"/>
    <mergeCell ref="O28:P28"/>
    <mergeCell ref="Q28:R28"/>
    <mergeCell ref="E29:F29"/>
    <mergeCell ref="K29:N29"/>
    <mergeCell ref="O29:P29"/>
    <mergeCell ref="Q29:R29"/>
    <mergeCell ref="A32:C32"/>
    <mergeCell ref="E32:I32"/>
    <mergeCell ref="O32:P32"/>
    <mergeCell ref="Q32:R32"/>
    <mergeCell ref="A33:C33"/>
    <mergeCell ref="E33:I33"/>
    <mergeCell ref="A30:C30"/>
    <mergeCell ref="E30:F30"/>
    <mergeCell ref="A31:C31"/>
    <mergeCell ref="E31:I31"/>
    <mergeCell ref="O31:T31"/>
    <mergeCell ref="K36:N36"/>
    <mergeCell ref="O36:P36"/>
    <mergeCell ref="Q36:R36"/>
    <mergeCell ref="K37:N37"/>
    <mergeCell ref="O37:P37"/>
    <mergeCell ref="Q37:R37"/>
    <mergeCell ref="A34:C34"/>
    <mergeCell ref="E34:I34"/>
    <mergeCell ref="K34:N34"/>
    <mergeCell ref="O34:P34"/>
    <mergeCell ref="Q34:R34"/>
    <mergeCell ref="E35:I35"/>
    <mergeCell ref="K35:N35"/>
    <mergeCell ref="O35:P35"/>
    <mergeCell ref="Q35:R35"/>
    <mergeCell ref="F43:G43"/>
    <mergeCell ref="L43:M43"/>
    <mergeCell ref="N43:O43"/>
    <mergeCell ref="R43:S43"/>
    <mergeCell ref="T43:U43"/>
    <mergeCell ref="B44:C45"/>
    <mergeCell ref="E44:I44"/>
    <mergeCell ref="K38:N38"/>
    <mergeCell ref="O38:P38"/>
    <mergeCell ref="Q38:R38"/>
    <mergeCell ref="A39:C39"/>
    <mergeCell ref="E40:I40"/>
    <mergeCell ref="K40:U41"/>
    <mergeCell ref="B41:C42"/>
    <mergeCell ref="E42:I42"/>
    <mergeCell ref="K42:O42"/>
    <mergeCell ref="Q42:U42"/>
    <mergeCell ref="A54:B54"/>
    <mergeCell ref="F54:G54"/>
    <mergeCell ref="H54:I54"/>
    <mergeCell ref="A55:B55"/>
    <mergeCell ref="F55:G55"/>
    <mergeCell ref="H55:I55"/>
    <mergeCell ref="A47:C47"/>
    <mergeCell ref="E47:I47"/>
    <mergeCell ref="A48:C48"/>
    <mergeCell ref="A49:C49"/>
    <mergeCell ref="E49:I49"/>
    <mergeCell ref="A52:C52"/>
    <mergeCell ref="E52:I52"/>
    <mergeCell ref="A59:C59"/>
    <mergeCell ref="N59:R59"/>
    <mergeCell ref="E60:I60"/>
    <mergeCell ref="A61:C61"/>
    <mergeCell ref="O61:P61"/>
    <mergeCell ref="A56:B56"/>
    <mergeCell ref="F56:G56"/>
    <mergeCell ref="F57:G57"/>
    <mergeCell ref="H57:I57"/>
    <mergeCell ref="F58:G58"/>
    <mergeCell ref="H58:I58"/>
  </mergeCells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view="pageBreakPreview" zoomScale="85" zoomScaleNormal="85" zoomScaleSheetLayoutView="85" workbookViewId="0">
      <selection activeCell="B6" sqref="B6"/>
    </sheetView>
  </sheetViews>
  <sheetFormatPr defaultRowHeight="14.45" customHeight="1" x14ac:dyDescent="0.2"/>
  <cols>
    <col min="1" max="1" width="24.28515625" style="3" customWidth="1"/>
    <col min="2" max="2" width="14" style="3" customWidth="1"/>
    <col min="3" max="3" width="17.42578125" style="3" customWidth="1"/>
    <col min="4" max="4" width="3" style="3" customWidth="1"/>
    <col min="5" max="6" width="13.42578125" style="3" customWidth="1"/>
    <col min="7" max="7" width="15.85546875" style="3" customWidth="1"/>
    <col min="8" max="8" width="13.42578125" style="3" customWidth="1"/>
    <col min="9" max="9" width="8.85546875" style="3" customWidth="1"/>
    <col min="10" max="10" width="2.5703125" style="3" customWidth="1"/>
    <col min="11" max="11" width="10.7109375" style="3" customWidth="1"/>
    <col min="12" max="12" width="10.5703125" style="3" bestFit="1" customWidth="1"/>
    <col min="13" max="13" width="7.7109375" style="3" customWidth="1"/>
    <col min="14" max="14" width="10.7109375" style="3" customWidth="1"/>
    <col min="15" max="15" width="8.28515625" style="3" customWidth="1"/>
    <col min="16" max="16" width="7" style="3" customWidth="1"/>
    <col min="17" max="17" width="8.140625" style="3" customWidth="1"/>
    <col min="18" max="18" width="10.7109375" style="3" customWidth="1"/>
    <col min="19" max="19" width="12.28515625" style="3" bestFit="1" customWidth="1"/>
    <col min="20" max="20" width="11.5703125" style="3" bestFit="1" customWidth="1"/>
    <col min="21" max="21" width="12.5703125" style="3" customWidth="1"/>
    <col min="22" max="22" width="13.28515625" style="3" customWidth="1"/>
    <col min="23" max="23" width="11" style="3" bestFit="1" customWidth="1"/>
    <col min="24" max="24" width="11.140625" style="3" bestFit="1" customWidth="1"/>
    <col min="25" max="25" width="9.85546875" style="3" customWidth="1"/>
    <col min="26" max="26" width="9.85546875" style="3" bestFit="1" customWidth="1"/>
    <col min="27" max="16384" width="9.140625" style="3"/>
  </cols>
  <sheetData>
    <row r="1" spans="1:26" ht="17.2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123"/>
      <c r="K1" s="288" t="s">
        <v>112</v>
      </c>
      <c r="L1" s="288"/>
      <c r="M1" s="288"/>
      <c r="N1" s="288"/>
      <c r="O1" s="288"/>
      <c r="P1" s="288"/>
      <c r="Q1" s="288"/>
      <c r="R1" s="288"/>
      <c r="S1" s="288"/>
      <c r="T1" s="288"/>
      <c r="U1" s="288"/>
      <c r="W1" s="4"/>
      <c r="X1" s="4"/>
      <c r="Y1" s="4"/>
    </row>
    <row r="2" spans="1:26" ht="14.45" customHeight="1" thickBot="1" x14ac:dyDescent="0.25">
      <c r="A2" s="125"/>
      <c r="B2" s="125"/>
      <c r="C2" s="125"/>
      <c r="D2" s="125"/>
      <c r="E2" s="125"/>
      <c r="F2" s="125"/>
      <c r="G2" s="125"/>
      <c r="H2" s="124"/>
      <c r="I2" s="52" t="s">
        <v>113</v>
      </c>
      <c r="J2" s="55"/>
      <c r="K2" s="55"/>
      <c r="L2" s="55"/>
      <c r="M2" s="55"/>
      <c r="N2" s="55"/>
      <c r="O2" s="55"/>
      <c r="P2" s="55"/>
      <c r="Q2" s="112"/>
      <c r="R2" s="112"/>
      <c r="S2" s="112"/>
      <c r="T2" s="112"/>
      <c r="U2" s="112"/>
      <c r="V2" s="52" t="s">
        <v>119</v>
      </c>
    </row>
    <row r="3" spans="1:26" ht="14.45" customHeight="1" thickBot="1" x14ac:dyDescent="0.25">
      <c r="A3" s="200" t="s">
        <v>4</v>
      </c>
      <c r="B3" s="201"/>
      <c r="C3" s="202"/>
      <c r="D3" s="143"/>
      <c r="E3" s="289" t="s">
        <v>66</v>
      </c>
      <c r="F3" s="201"/>
      <c r="G3" s="201"/>
      <c r="H3" s="201"/>
      <c r="I3" s="202"/>
      <c r="J3" s="112"/>
      <c r="K3" s="290" t="s">
        <v>52</v>
      </c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157"/>
      <c r="X3" s="6"/>
      <c r="Y3" s="6"/>
    </row>
    <row r="4" spans="1:26" ht="14.45" customHeight="1" thickBot="1" x14ac:dyDescent="0.25">
      <c r="A4" s="147"/>
      <c r="B4" s="148"/>
      <c r="C4" s="149"/>
      <c r="D4" s="143"/>
      <c r="E4" s="142"/>
      <c r="F4" s="148"/>
      <c r="G4" s="138"/>
      <c r="H4" s="138"/>
      <c r="I4" s="149"/>
      <c r="J4" s="112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157"/>
      <c r="X4" s="6"/>
      <c r="Y4" s="6"/>
    </row>
    <row r="5" spans="1:26" ht="14.45" customHeight="1" thickBot="1" x14ac:dyDescent="0.25">
      <c r="A5" s="221" t="s">
        <v>111</v>
      </c>
      <c r="B5" s="222"/>
      <c r="C5" s="223"/>
      <c r="D5" s="143"/>
      <c r="E5" s="142"/>
      <c r="F5" s="2"/>
      <c r="G5" s="291" t="s">
        <v>116</v>
      </c>
      <c r="H5" s="291"/>
      <c r="I5" s="10"/>
      <c r="J5" s="112"/>
      <c r="K5" s="261" t="s">
        <v>55</v>
      </c>
      <c r="L5" s="268"/>
      <c r="M5" s="268"/>
      <c r="N5" s="262"/>
      <c r="O5" s="261" t="s">
        <v>40</v>
      </c>
      <c r="P5" s="262"/>
      <c r="Q5" s="261" t="s">
        <v>41</v>
      </c>
      <c r="R5" s="262"/>
      <c r="S5" s="50" t="s">
        <v>54</v>
      </c>
      <c r="T5" s="112"/>
      <c r="U5" s="114" t="s">
        <v>84</v>
      </c>
      <c r="V5" s="143"/>
      <c r="W5" s="157"/>
      <c r="X5" s="6"/>
      <c r="Y5" s="6"/>
    </row>
    <row r="6" spans="1:26" ht="14.45" customHeight="1" x14ac:dyDescent="0.2">
      <c r="A6" s="137"/>
      <c r="B6" s="138"/>
      <c r="C6" s="139"/>
      <c r="D6" s="136"/>
      <c r="E6" s="209" t="s">
        <v>2</v>
      </c>
      <c r="F6" s="210"/>
      <c r="G6" s="122">
        <v>0.51600000000000001</v>
      </c>
      <c r="H6" s="138"/>
      <c r="I6" s="72"/>
      <c r="J6" s="112"/>
      <c r="K6" s="142"/>
      <c r="L6" s="154"/>
      <c r="M6" s="154"/>
      <c r="N6" s="154"/>
      <c r="O6" s="143"/>
      <c r="P6" s="154"/>
      <c r="Q6" s="143"/>
      <c r="R6" s="154"/>
      <c r="S6" s="168"/>
      <c r="T6" s="52"/>
      <c r="U6" s="53" t="s">
        <v>73</v>
      </c>
      <c r="V6" s="143"/>
      <c r="W6" s="157"/>
      <c r="X6" s="6"/>
      <c r="Y6" s="6"/>
    </row>
    <row r="7" spans="1:26" ht="14.45" customHeight="1" x14ac:dyDescent="0.2">
      <c r="A7" s="227" t="s">
        <v>102</v>
      </c>
      <c r="B7" s="228"/>
      <c r="C7" s="229"/>
      <c r="D7" s="136"/>
      <c r="E7" s="209" t="s">
        <v>118</v>
      </c>
      <c r="F7" s="210"/>
      <c r="G7" s="126">
        <v>0</v>
      </c>
      <c r="H7" s="138"/>
      <c r="I7" s="85"/>
      <c r="J7" s="112"/>
      <c r="K7" s="252" t="s">
        <v>43</v>
      </c>
      <c r="L7" s="253"/>
      <c r="M7" s="253"/>
      <c r="N7" s="253"/>
      <c r="O7" s="253">
        <v>20</v>
      </c>
      <c r="P7" s="253"/>
      <c r="Q7" s="253">
        <v>20</v>
      </c>
      <c r="R7" s="253"/>
      <c r="S7" s="168"/>
      <c r="T7" s="112"/>
      <c r="U7" s="54">
        <f>SUM(S11+V20)</f>
        <v>38440.25</v>
      </c>
      <c r="V7" s="136"/>
      <c r="W7" s="157"/>
      <c r="X7" s="6"/>
      <c r="Y7" s="6"/>
    </row>
    <row r="8" spans="1:26" ht="14.45" customHeight="1" x14ac:dyDescent="0.2">
      <c r="A8" s="227" t="s">
        <v>5</v>
      </c>
      <c r="B8" s="228"/>
      <c r="C8" s="229"/>
      <c r="D8" s="136"/>
      <c r="E8" s="209" t="s">
        <v>117</v>
      </c>
      <c r="F8" s="210"/>
      <c r="G8" s="126">
        <v>7.8E-2</v>
      </c>
      <c r="H8" s="165"/>
      <c r="I8" s="85"/>
      <c r="J8" s="112"/>
      <c r="K8" s="252" t="s">
        <v>44</v>
      </c>
      <c r="L8" s="253"/>
      <c r="M8" s="253"/>
      <c r="N8" s="253"/>
      <c r="O8" s="253">
        <v>17</v>
      </c>
      <c r="P8" s="253"/>
      <c r="Q8" s="253">
        <v>17</v>
      </c>
      <c r="R8" s="253"/>
      <c r="S8" s="8">
        <v>34</v>
      </c>
      <c r="T8" s="112"/>
      <c r="U8" s="53"/>
      <c r="V8" s="136"/>
      <c r="W8" s="157"/>
      <c r="X8" s="6"/>
      <c r="Y8" s="6"/>
    </row>
    <row r="9" spans="1:26" ht="14.45" customHeight="1" thickBot="1" x14ac:dyDescent="0.25">
      <c r="A9" s="161"/>
      <c r="B9" s="162"/>
      <c r="C9" s="163"/>
      <c r="D9" s="136"/>
      <c r="E9" s="209" t="s">
        <v>101</v>
      </c>
      <c r="F9" s="210"/>
      <c r="G9" s="122">
        <v>8.1000000000000003E-2</v>
      </c>
      <c r="H9" s="138"/>
      <c r="I9" s="72"/>
      <c r="J9" s="112"/>
      <c r="K9" s="252" t="s">
        <v>45</v>
      </c>
      <c r="L9" s="253"/>
      <c r="M9" s="253"/>
      <c r="N9" s="253"/>
      <c r="O9" s="253">
        <v>340</v>
      </c>
      <c r="P9" s="253"/>
      <c r="Q9" s="253">
        <v>340</v>
      </c>
      <c r="R9" s="253"/>
      <c r="S9" s="8">
        <v>680</v>
      </c>
      <c r="T9" s="112"/>
      <c r="U9" s="114" t="s">
        <v>74</v>
      </c>
      <c r="V9" s="136"/>
      <c r="W9" s="157"/>
      <c r="X9" s="157"/>
      <c r="Y9" s="157"/>
    </row>
    <row r="10" spans="1:26" ht="14.45" customHeight="1" thickBot="1" x14ac:dyDescent="0.25">
      <c r="A10" s="136"/>
      <c r="B10" s="136"/>
      <c r="C10" s="136"/>
      <c r="D10" s="136"/>
      <c r="E10" s="13"/>
      <c r="F10" s="14"/>
      <c r="G10" s="14"/>
      <c r="H10" s="14"/>
      <c r="I10" s="163"/>
      <c r="J10" s="112"/>
      <c r="K10" s="252" t="s">
        <v>42</v>
      </c>
      <c r="L10" s="253"/>
      <c r="M10" s="253"/>
      <c r="N10" s="253"/>
      <c r="O10" s="254">
        <f>11000/340</f>
        <v>32.352941176470587</v>
      </c>
      <c r="P10" s="254"/>
      <c r="Q10" s="254">
        <f>12000/340</f>
        <v>35.294117647058826</v>
      </c>
      <c r="R10" s="254"/>
      <c r="S10" s="169"/>
      <c r="T10" s="112"/>
      <c r="U10" s="53" t="s">
        <v>75</v>
      </c>
      <c r="V10" s="46"/>
      <c r="W10" s="159"/>
      <c r="X10" s="2"/>
      <c r="Y10" s="2"/>
      <c r="Z10" s="2"/>
    </row>
    <row r="11" spans="1:26" ht="14.45" customHeight="1" thickBot="1" x14ac:dyDescent="0.25">
      <c r="A11" s="200" t="s">
        <v>60</v>
      </c>
      <c r="B11" s="201"/>
      <c r="C11" s="202"/>
      <c r="D11" s="143"/>
      <c r="E11" s="143"/>
      <c r="F11" s="9"/>
      <c r="G11" s="9"/>
      <c r="H11" s="9"/>
      <c r="I11" s="136"/>
      <c r="J11" s="112"/>
      <c r="K11" s="244" t="s">
        <v>46</v>
      </c>
      <c r="L11" s="245"/>
      <c r="M11" s="245"/>
      <c r="N11" s="245"/>
      <c r="O11" s="286">
        <v>11000</v>
      </c>
      <c r="P11" s="286"/>
      <c r="Q11" s="286">
        <v>12000</v>
      </c>
      <c r="R11" s="286"/>
      <c r="S11" s="58">
        <f>SUM(11000+12000)</f>
        <v>23000</v>
      </c>
      <c r="T11" s="112"/>
      <c r="U11" s="54">
        <f>SUM(S11+U20)</f>
        <v>31823</v>
      </c>
      <c r="V11" s="46"/>
      <c r="W11" s="157"/>
      <c r="X11" s="2"/>
      <c r="Y11" s="2"/>
      <c r="Z11" s="2"/>
    </row>
    <row r="12" spans="1:26" ht="14.45" customHeight="1" thickBot="1" x14ac:dyDescent="0.25">
      <c r="A12" s="16"/>
      <c r="B12" s="154"/>
      <c r="C12" s="10"/>
      <c r="D12" s="136"/>
      <c r="E12" s="200" t="s">
        <v>0</v>
      </c>
      <c r="F12" s="201"/>
      <c r="G12" s="201"/>
      <c r="H12" s="201"/>
      <c r="I12" s="202"/>
      <c r="J12" s="112"/>
      <c r="K12" s="136"/>
      <c r="L12" s="136"/>
      <c r="M12" s="136"/>
      <c r="N12" s="136"/>
      <c r="O12" s="112"/>
      <c r="P12" s="112"/>
      <c r="Q12" s="112"/>
      <c r="S12" s="112"/>
      <c r="U12" s="112"/>
      <c r="V12" s="136"/>
      <c r="W12" s="157"/>
      <c r="X12" s="2"/>
      <c r="Y12" s="2"/>
      <c r="Z12" s="2"/>
    </row>
    <row r="13" spans="1:26" ht="14.45" customHeight="1" thickBot="1" x14ac:dyDescent="0.25">
      <c r="A13" s="134" t="s">
        <v>67</v>
      </c>
      <c r="B13" s="240" t="s">
        <v>105</v>
      </c>
      <c r="C13" s="241"/>
      <c r="D13" s="136"/>
      <c r="E13" s="147"/>
      <c r="F13" s="148"/>
      <c r="G13" s="148"/>
      <c r="H13" s="148"/>
      <c r="I13" s="149"/>
      <c r="J13" s="112"/>
      <c r="K13" s="47"/>
      <c r="L13" s="51"/>
      <c r="M13" s="51"/>
      <c r="N13" s="56"/>
      <c r="O13" s="261" t="s">
        <v>47</v>
      </c>
      <c r="P13" s="268"/>
      <c r="Q13" s="268"/>
      <c r="R13" s="268"/>
      <c r="S13" s="268"/>
      <c r="T13" s="262"/>
      <c r="U13" s="261" t="s">
        <v>48</v>
      </c>
      <c r="V13" s="262"/>
      <c r="W13" s="157"/>
      <c r="X13" s="2"/>
      <c r="Y13" s="2"/>
      <c r="Z13" s="2"/>
    </row>
    <row r="14" spans="1:26" ht="14.45" customHeight="1" thickBot="1" x14ac:dyDescent="0.25">
      <c r="A14" s="135" t="s">
        <v>35</v>
      </c>
      <c r="B14" s="240"/>
      <c r="C14" s="241"/>
      <c r="D14" s="136"/>
      <c r="E14" s="227" t="s">
        <v>64</v>
      </c>
      <c r="F14" s="228"/>
      <c r="G14" s="228"/>
      <c r="H14" s="228"/>
      <c r="I14" s="229"/>
      <c r="J14" s="112"/>
      <c r="K14" s="161"/>
      <c r="L14" s="113"/>
      <c r="M14" s="113"/>
      <c r="N14" s="25"/>
      <c r="O14" s="261" t="s">
        <v>49</v>
      </c>
      <c r="P14" s="262"/>
      <c r="Q14" s="261" t="s">
        <v>49</v>
      </c>
      <c r="R14" s="262"/>
      <c r="S14" s="1" t="s">
        <v>50</v>
      </c>
      <c r="T14" s="1" t="s">
        <v>50</v>
      </c>
      <c r="U14" s="50" t="s">
        <v>53</v>
      </c>
      <c r="V14" s="50" t="s">
        <v>53</v>
      </c>
      <c r="W14" s="157"/>
      <c r="X14" s="2"/>
      <c r="Y14" s="2"/>
      <c r="Z14" s="2"/>
    </row>
    <row r="15" spans="1:26" ht="14.45" customHeight="1" x14ac:dyDescent="0.2">
      <c r="A15" s="135"/>
      <c r="B15" s="136"/>
      <c r="C15" s="17"/>
      <c r="D15" s="136"/>
      <c r="E15" s="209"/>
      <c r="F15" s="210"/>
      <c r="G15" s="210"/>
      <c r="H15" s="210"/>
      <c r="I15" s="211"/>
      <c r="J15" s="112"/>
      <c r="K15" s="145"/>
      <c r="L15" s="154"/>
      <c r="M15" s="154"/>
      <c r="N15" s="154"/>
      <c r="O15" s="143"/>
      <c r="P15" s="154"/>
      <c r="Q15" s="143"/>
      <c r="R15" s="154"/>
      <c r="S15" s="143"/>
      <c r="T15" s="143"/>
      <c r="U15" s="143"/>
      <c r="V15" s="144"/>
      <c r="W15" s="159"/>
      <c r="X15" s="2"/>
      <c r="Y15" s="2"/>
      <c r="Z15" s="2"/>
    </row>
    <row r="16" spans="1:26" ht="14.45" customHeight="1" x14ac:dyDescent="0.2">
      <c r="A16" s="134" t="s">
        <v>69</v>
      </c>
      <c r="B16" s="240" t="s">
        <v>107</v>
      </c>
      <c r="C16" s="241"/>
      <c r="D16" s="136"/>
      <c r="E16" s="276" t="s">
        <v>68</v>
      </c>
      <c r="F16" s="277"/>
      <c r="G16" s="287" t="s">
        <v>103</v>
      </c>
      <c r="H16" s="287"/>
      <c r="I16" s="17"/>
      <c r="J16" s="112"/>
      <c r="K16" s="252" t="s">
        <v>43</v>
      </c>
      <c r="L16" s="253"/>
      <c r="M16" s="253"/>
      <c r="N16" s="253"/>
      <c r="O16" s="253">
        <v>20</v>
      </c>
      <c r="P16" s="253"/>
      <c r="Q16" s="253">
        <v>35</v>
      </c>
      <c r="R16" s="253"/>
      <c r="S16" s="157">
        <v>20</v>
      </c>
      <c r="T16" s="157">
        <v>35</v>
      </c>
      <c r="U16" s="5">
        <v>20</v>
      </c>
      <c r="V16" s="8">
        <v>35</v>
      </c>
      <c r="W16" s="159"/>
      <c r="X16" s="2"/>
      <c r="Y16" s="2"/>
      <c r="Z16" s="2"/>
    </row>
    <row r="17" spans="1:26" ht="14.45" customHeight="1" x14ac:dyDescent="0.2">
      <c r="A17" s="135" t="s">
        <v>36</v>
      </c>
      <c r="B17" s="240"/>
      <c r="C17" s="241"/>
      <c r="D17" s="136"/>
      <c r="E17" s="227" t="s">
        <v>37</v>
      </c>
      <c r="F17" s="228"/>
      <c r="G17" s="287"/>
      <c r="H17" s="287"/>
      <c r="I17" s="17"/>
      <c r="J17" s="112"/>
      <c r="K17" s="252" t="s">
        <v>44</v>
      </c>
      <c r="L17" s="253"/>
      <c r="M17" s="253"/>
      <c r="N17" s="253"/>
      <c r="O17" s="253">
        <v>6</v>
      </c>
      <c r="P17" s="253"/>
      <c r="Q17" s="253">
        <v>6</v>
      </c>
      <c r="R17" s="253"/>
      <c r="S17" s="157">
        <v>9</v>
      </c>
      <c r="T17" s="157">
        <v>9</v>
      </c>
      <c r="U17" s="5">
        <v>15</v>
      </c>
      <c r="V17" s="8">
        <v>15</v>
      </c>
      <c r="W17" s="2"/>
      <c r="X17" s="2"/>
      <c r="Y17" s="2"/>
      <c r="Z17" s="2"/>
    </row>
    <row r="18" spans="1:26" ht="14.45" customHeight="1" x14ac:dyDescent="0.2">
      <c r="A18" s="135" t="s">
        <v>6</v>
      </c>
      <c r="B18" s="136"/>
      <c r="C18" s="17"/>
      <c r="D18" s="136"/>
      <c r="E18" s="227"/>
      <c r="F18" s="228"/>
      <c r="G18" s="228"/>
      <c r="H18" s="228"/>
      <c r="I18" s="229"/>
      <c r="J18" s="112"/>
      <c r="K18" s="252" t="s">
        <v>45</v>
      </c>
      <c r="L18" s="253"/>
      <c r="M18" s="253"/>
      <c r="N18" s="253"/>
      <c r="O18" s="253">
        <v>120</v>
      </c>
      <c r="P18" s="253"/>
      <c r="Q18" s="253">
        <v>210</v>
      </c>
      <c r="R18" s="253"/>
      <c r="S18" s="157">
        <v>180</v>
      </c>
      <c r="T18" s="157">
        <v>315</v>
      </c>
      <c r="U18" s="5">
        <v>300</v>
      </c>
      <c r="V18" s="8">
        <v>525</v>
      </c>
      <c r="W18" s="2"/>
      <c r="X18" s="2"/>
      <c r="Y18" s="2"/>
      <c r="Z18" s="157"/>
    </row>
    <row r="19" spans="1:26" ht="14.45" customHeight="1" x14ac:dyDescent="0.2">
      <c r="A19" s="135" t="s">
        <v>28</v>
      </c>
      <c r="B19" s="240" t="s">
        <v>106</v>
      </c>
      <c r="C19" s="241"/>
      <c r="D19" s="143"/>
      <c r="E19" s="276" t="s">
        <v>70</v>
      </c>
      <c r="F19" s="277"/>
      <c r="G19" s="284" t="s">
        <v>104</v>
      </c>
      <c r="H19" s="285"/>
      <c r="I19" s="141"/>
      <c r="J19" s="112"/>
      <c r="K19" s="252" t="s">
        <v>42</v>
      </c>
      <c r="L19" s="253"/>
      <c r="M19" s="253"/>
      <c r="N19" s="253"/>
      <c r="O19" s="254">
        <v>29.41</v>
      </c>
      <c r="P19" s="254"/>
      <c r="Q19" s="254">
        <v>29.41</v>
      </c>
      <c r="R19" s="254"/>
      <c r="S19" s="159">
        <v>29.41</v>
      </c>
      <c r="T19" s="159">
        <v>29.41</v>
      </c>
      <c r="U19" s="18">
        <v>29.41</v>
      </c>
      <c r="V19" s="11">
        <v>29.41</v>
      </c>
      <c r="W19" s="157"/>
      <c r="X19" s="157"/>
      <c r="Y19" s="157"/>
      <c r="Z19" s="157"/>
    </row>
    <row r="20" spans="1:26" ht="14.45" customHeight="1" thickBot="1" x14ac:dyDescent="0.25">
      <c r="A20" s="161"/>
      <c r="B20" s="21"/>
      <c r="C20" s="22"/>
      <c r="D20" s="143"/>
      <c r="E20" s="227" t="s">
        <v>7</v>
      </c>
      <c r="F20" s="228"/>
      <c r="G20" s="285"/>
      <c r="H20" s="285"/>
      <c r="I20" s="140"/>
      <c r="J20" s="112"/>
      <c r="K20" s="244" t="s">
        <v>46</v>
      </c>
      <c r="L20" s="245"/>
      <c r="M20" s="245"/>
      <c r="N20" s="245"/>
      <c r="O20" s="286">
        <f>SUM(O18*O19)</f>
        <v>3529.2</v>
      </c>
      <c r="P20" s="286"/>
      <c r="Q20" s="286">
        <f>SUM(Q18*Q19)</f>
        <v>6176.1</v>
      </c>
      <c r="R20" s="286"/>
      <c r="S20" s="158">
        <f>SUM(S18*S19)</f>
        <v>5293.8</v>
      </c>
      <c r="T20" s="158">
        <f>SUM(T18*T19)</f>
        <v>9264.15</v>
      </c>
      <c r="U20" s="19">
        <f>SUM(U18*U19)</f>
        <v>8823</v>
      </c>
      <c r="V20" s="15">
        <f>SUM(V18*V19)</f>
        <v>15440.25</v>
      </c>
      <c r="W20" s="157"/>
      <c r="X20" s="157"/>
      <c r="Y20" s="157"/>
      <c r="Z20" s="157"/>
    </row>
    <row r="21" spans="1:26" ht="14.45" customHeight="1" thickBot="1" x14ac:dyDescent="0.25">
      <c r="A21" s="143"/>
      <c r="B21" s="143"/>
      <c r="C21" s="154"/>
      <c r="D21" s="136"/>
      <c r="E21" s="135"/>
      <c r="F21" s="136"/>
      <c r="G21" s="20"/>
      <c r="H21" s="20"/>
      <c r="I21" s="140"/>
      <c r="J21" s="112"/>
      <c r="K21" s="279" t="s">
        <v>51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157"/>
      <c r="X21" s="157"/>
      <c r="Y21" s="157"/>
      <c r="Z21" s="157"/>
    </row>
    <row r="22" spans="1:26" ht="14.45" customHeight="1" thickBot="1" x14ac:dyDescent="0.25">
      <c r="A22" s="200" t="s">
        <v>8</v>
      </c>
      <c r="B22" s="201"/>
      <c r="C22" s="202"/>
      <c r="D22" s="136"/>
      <c r="E22" s="281" t="s">
        <v>39</v>
      </c>
      <c r="F22" s="282"/>
      <c r="G22" s="282"/>
      <c r="H22" s="282"/>
      <c r="I22" s="283"/>
      <c r="J22" s="112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157"/>
      <c r="X22" s="157"/>
      <c r="Y22" s="157"/>
      <c r="Z22" s="157"/>
    </row>
    <row r="23" spans="1:26" ht="14.45" customHeight="1" thickBot="1" x14ac:dyDescent="0.25">
      <c r="A23" s="147"/>
      <c r="B23" s="148"/>
      <c r="C23" s="149"/>
      <c r="D23" s="136"/>
      <c r="E23" s="161"/>
      <c r="F23" s="162"/>
      <c r="G23" s="23"/>
      <c r="H23" s="23"/>
      <c r="I23" s="163"/>
      <c r="J23" s="112"/>
      <c r="K23" s="261" t="s">
        <v>55</v>
      </c>
      <c r="L23" s="268"/>
      <c r="M23" s="268"/>
      <c r="N23" s="262"/>
      <c r="O23" s="261" t="s">
        <v>40</v>
      </c>
      <c r="P23" s="262"/>
      <c r="Q23" s="261" t="s">
        <v>41</v>
      </c>
      <c r="R23" s="262"/>
      <c r="S23" s="50" t="s">
        <v>54</v>
      </c>
      <c r="T23" s="112"/>
      <c r="U23" s="114" t="s">
        <v>84</v>
      </c>
      <c r="V23" s="136"/>
      <c r="W23" s="159"/>
      <c r="X23" s="157"/>
      <c r="Y23" s="157"/>
      <c r="Z23" s="157"/>
    </row>
    <row r="24" spans="1:26" ht="14.45" customHeight="1" thickBot="1" x14ac:dyDescent="0.25">
      <c r="A24" s="227" t="s">
        <v>29</v>
      </c>
      <c r="B24" s="228"/>
      <c r="C24" s="229"/>
      <c r="D24" s="136"/>
      <c r="E24" s="136"/>
      <c r="F24" s="136"/>
      <c r="G24" s="20"/>
      <c r="H24" s="20"/>
      <c r="I24" s="136"/>
      <c r="J24" s="112"/>
      <c r="K24" s="142"/>
      <c r="L24" s="154"/>
      <c r="M24" s="154"/>
      <c r="N24" s="154"/>
      <c r="O24" s="143"/>
      <c r="P24" s="154"/>
      <c r="Q24" s="143"/>
      <c r="R24" s="154"/>
      <c r="S24" s="144"/>
      <c r="T24" s="112"/>
      <c r="U24" s="53" t="s">
        <v>73</v>
      </c>
      <c r="V24" s="136"/>
      <c r="W24" s="159"/>
      <c r="X24" s="157"/>
      <c r="Y24" s="157"/>
      <c r="Z24" s="157"/>
    </row>
    <row r="25" spans="1:26" ht="14.45" customHeight="1" thickBot="1" x14ac:dyDescent="0.25">
      <c r="A25" s="276" t="s">
        <v>71</v>
      </c>
      <c r="B25" s="277"/>
      <c r="C25" s="278"/>
      <c r="D25" s="136"/>
      <c r="E25" s="200" t="s">
        <v>1</v>
      </c>
      <c r="F25" s="201"/>
      <c r="G25" s="201"/>
      <c r="H25" s="201"/>
      <c r="I25" s="202"/>
      <c r="J25" s="112"/>
      <c r="K25" s="252" t="s">
        <v>43</v>
      </c>
      <c r="L25" s="253"/>
      <c r="M25" s="253"/>
      <c r="N25" s="253"/>
      <c r="O25" s="253">
        <v>20</v>
      </c>
      <c r="P25" s="253"/>
      <c r="Q25" s="253">
        <v>20</v>
      </c>
      <c r="R25" s="253"/>
      <c r="S25" s="8">
        <v>20</v>
      </c>
      <c r="T25" s="112"/>
      <c r="U25" s="54">
        <f>SUM(S29+V38)</f>
        <v>21265.705882352944</v>
      </c>
      <c r="V25" s="136"/>
      <c r="W25" s="157"/>
      <c r="X25" s="157"/>
      <c r="Y25" s="157"/>
      <c r="Z25" s="5"/>
    </row>
    <row r="26" spans="1:26" ht="14.45" customHeight="1" x14ac:dyDescent="0.2">
      <c r="A26" s="227" t="s">
        <v>30</v>
      </c>
      <c r="B26" s="228"/>
      <c r="C26" s="229"/>
      <c r="D26" s="136"/>
      <c r="E26" s="142"/>
      <c r="F26" s="148"/>
      <c r="G26" s="148"/>
      <c r="H26" s="148"/>
      <c r="I26" s="149"/>
      <c r="J26" s="112"/>
      <c r="K26" s="252" t="s">
        <v>44</v>
      </c>
      <c r="L26" s="253"/>
      <c r="M26" s="253"/>
      <c r="N26" s="253"/>
      <c r="O26" s="253">
        <v>17</v>
      </c>
      <c r="P26" s="253"/>
      <c r="Q26" s="253">
        <v>17</v>
      </c>
      <c r="R26" s="253"/>
      <c r="S26" s="8">
        <v>34</v>
      </c>
      <c r="T26" s="112"/>
      <c r="U26" s="53"/>
      <c r="V26" s="136"/>
      <c r="W26" s="157"/>
      <c r="X26" s="157"/>
      <c r="Y26" s="157"/>
      <c r="Z26" s="5"/>
    </row>
    <row r="27" spans="1:26" ht="14.45" customHeight="1" x14ac:dyDescent="0.2">
      <c r="A27" s="135"/>
      <c r="B27" s="136"/>
      <c r="C27" s="140"/>
      <c r="D27" s="136"/>
      <c r="E27" s="153"/>
      <c r="F27" s="2"/>
      <c r="G27" s="148" t="s">
        <v>9</v>
      </c>
      <c r="H27" s="148" t="s">
        <v>3</v>
      </c>
      <c r="I27" s="149" t="s">
        <v>10</v>
      </c>
      <c r="J27" s="112"/>
      <c r="K27" s="252" t="s">
        <v>45</v>
      </c>
      <c r="L27" s="253"/>
      <c r="M27" s="253"/>
      <c r="N27" s="253"/>
      <c r="O27" s="253">
        <v>340</v>
      </c>
      <c r="P27" s="253"/>
      <c r="Q27" s="253">
        <v>340</v>
      </c>
      <c r="R27" s="253"/>
      <c r="S27" s="8">
        <v>680</v>
      </c>
      <c r="T27" s="112"/>
      <c r="U27" s="114" t="s">
        <v>74</v>
      </c>
      <c r="V27" s="136"/>
      <c r="W27" s="157"/>
      <c r="X27" s="157"/>
      <c r="Y27" s="157"/>
      <c r="Z27" s="5"/>
    </row>
    <row r="28" spans="1:26" ht="25.5" customHeight="1" x14ac:dyDescent="0.2">
      <c r="A28" s="269" t="s">
        <v>38</v>
      </c>
      <c r="B28" s="270"/>
      <c r="C28" s="271"/>
      <c r="D28" s="136"/>
      <c r="E28" s="272" t="s">
        <v>11</v>
      </c>
      <c r="F28" s="273"/>
      <c r="G28" s="154">
        <v>52</v>
      </c>
      <c r="H28" s="154">
        <v>40</v>
      </c>
      <c r="I28" s="17">
        <v>12</v>
      </c>
      <c r="J28" s="112"/>
      <c r="K28" s="252" t="s">
        <v>42</v>
      </c>
      <c r="L28" s="253"/>
      <c r="M28" s="253"/>
      <c r="N28" s="253"/>
      <c r="O28" s="254">
        <v>17.649999999999999</v>
      </c>
      <c r="P28" s="254"/>
      <c r="Q28" s="254">
        <f>Q10/2</f>
        <v>17.647058823529413</v>
      </c>
      <c r="R28" s="254"/>
      <c r="S28" s="169"/>
      <c r="T28" s="112"/>
      <c r="U28" s="53" t="s">
        <v>75</v>
      </c>
      <c r="V28" s="46"/>
      <c r="W28" s="159"/>
      <c r="X28" s="159"/>
    </row>
    <row r="29" spans="1:26" ht="14.45" customHeight="1" thickBot="1" x14ac:dyDescent="0.25">
      <c r="A29" s="161"/>
      <c r="B29" s="162"/>
      <c r="C29" s="163"/>
      <c r="D29" s="136"/>
      <c r="E29" s="274" t="s">
        <v>12</v>
      </c>
      <c r="F29" s="275"/>
      <c r="G29" s="154">
        <v>35</v>
      </c>
      <c r="H29" s="154">
        <v>35</v>
      </c>
      <c r="I29" s="17">
        <v>35</v>
      </c>
      <c r="J29" s="112"/>
      <c r="K29" s="244" t="s">
        <v>46</v>
      </c>
      <c r="L29" s="245"/>
      <c r="M29" s="245"/>
      <c r="N29" s="245"/>
      <c r="O29" s="246">
        <f>SUM(O27*O28)</f>
        <v>6000.9999999999991</v>
      </c>
      <c r="P29" s="246"/>
      <c r="Q29" s="246">
        <f>SUM(Q27*Q28)</f>
        <v>6000</v>
      </c>
      <c r="R29" s="246"/>
      <c r="S29" s="129">
        <f>O29+Q29</f>
        <v>12001</v>
      </c>
      <c r="T29" s="112"/>
      <c r="U29" s="54">
        <f>SUM(S29+U38)</f>
        <v>17295.117647058825</v>
      </c>
      <c r="V29" s="46"/>
      <c r="W29" s="157"/>
      <c r="X29" s="157"/>
    </row>
    <row r="30" spans="1:26" ht="14.45" customHeight="1" thickBot="1" x14ac:dyDescent="0.25">
      <c r="A30" s="200" t="s">
        <v>61</v>
      </c>
      <c r="B30" s="201"/>
      <c r="C30" s="202"/>
      <c r="D30" s="136"/>
      <c r="E30" s="263" t="s">
        <v>13</v>
      </c>
      <c r="F30" s="264"/>
      <c r="G30" s="41">
        <v>1820</v>
      </c>
      <c r="H30" s="41">
        <v>1400</v>
      </c>
      <c r="I30" s="42">
        <v>420</v>
      </c>
      <c r="J30" s="112"/>
      <c r="K30" s="112"/>
      <c r="L30" s="112"/>
      <c r="M30" s="112"/>
      <c r="N30" s="112"/>
      <c r="O30" s="112"/>
      <c r="P30" s="112"/>
      <c r="Q30" s="112"/>
      <c r="R30" s="136"/>
      <c r="S30" s="136"/>
      <c r="T30" s="136"/>
      <c r="U30" s="136"/>
      <c r="V30" s="136"/>
      <c r="W30" s="157"/>
      <c r="X30" s="157"/>
    </row>
    <row r="31" spans="1:26" ht="14.45" customHeight="1" thickBot="1" x14ac:dyDescent="0.25">
      <c r="A31" s="227" t="s">
        <v>58</v>
      </c>
      <c r="B31" s="228"/>
      <c r="C31" s="229"/>
      <c r="D31" s="33"/>
      <c r="E31" s="265" t="s">
        <v>93</v>
      </c>
      <c r="F31" s="266"/>
      <c r="G31" s="266"/>
      <c r="H31" s="266"/>
      <c r="I31" s="267"/>
      <c r="J31" s="112"/>
      <c r="K31" s="47"/>
      <c r="L31" s="51"/>
      <c r="M31" s="51"/>
      <c r="N31" s="56"/>
      <c r="O31" s="261" t="s">
        <v>47</v>
      </c>
      <c r="P31" s="268"/>
      <c r="Q31" s="268"/>
      <c r="R31" s="268"/>
      <c r="S31" s="268"/>
      <c r="T31" s="262"/>
      <c r="U31" s="261" t="s">
        <v>48</v>
      </c>
      <c r="V31" s="262"/>
      <c r="W31" s="157"/>
      <c r="X31" s="157"/>
    </row>
    <row r="32" spans="1:26" ht="14.45" customHeight="1" thickBot="1" x14ac:dyDescent="0.25">
      <c r="A32" s="227" t="s">
        <v>109</v>
      </c>
      <c r="B32" s="228"/>
      <c r="C32" s="229"/>
      <c r="D32" s="32"/>
      <c r="E32" s="242" t="s">
        <v>94</v>
      </c>
      <c r="F32" s="220"/>
      <c r="G32" s="220"/>
      <c r="H32" s="220"/>
      <c r="I32" s="243"/>
      <c r="J32" s="112"/>
      <c r="K32" s="161"/>
      <c r="L32" s="113"/>
      <c r="M32" s="113"/>
      <c r="N32" s="25"/>
      <c r="O32" s="261" t="s">
        <v>49</v>
      </c>
      <c r="P32" s="262"/>
      <c r="Q32" s="261" t="s">
        <v>49</v>
      </c>
      <c r="R32" s="262"/>
      <c r="S32" s="1" t="s">
        <v>50</v>
      </c>
      <c r="T32" s="1" t="s">
        <v>50</v>
      </c>
      <c r="U32" s="50" t="s">
        <v>53</v>
      </c>
      <c r="V32" s="50" t="s">
        <v>53</v>
      </c>
      <c r="W32" s="159"/>
      <c r="X32" s="159"/>
    </row>
    <row r="33" spans="1:29" ht="14.45" customHeight="1" x14ac:dyDescent="0.2">
      <c r="A33" s="227" t="s">
        <v>59</v>
      </c>
      <c r="B33" s="228"/>
      <c r="C33" s="229"/>
      <c r="D33" s="31"/>
      <c r="E33" s="242" t="s">
        <v>95</v>
      </c>
      <c r="F33" s="220"/>
      <c r="G33" s="220"/>
      <c r="H33" s="220"/>
      <c r="I33" s="243"/>
      <c r="J33" s="112"/>
      <c r="K33" s="145"/>
      <c r="L33" s="154"/>
      <c r="M33" s="154"/>
      <c r="N33" s="154"/>
      <c r="O33" s="143"/>
      <c r="P33" s="154"/>
      <c r="Q33" s="143"/>
      <c r="R33" s="154"/>
      <c r="S33" s="143"/>
      <c r="T33" s="143"/>
      <c r="U33" s="143"/>
      <c r="V33" s="144"/>
    </row>
    <row r="34" spans="1:29" ht="14.45" customHeight="1" thickBot="1" x14ac:dyDescent="0.25">
      <c r="A34" s="255" t="s">
        <v>56</v>
      </c>
      <c r="B34" s="256"/>
      <c r="C34" s="257"/>
      <c r="D34" s="31"/>
      <c r="E34" s="242" t="s">
        <v>97</v>
      </c>
      <c r="F34" s="220"/>
      <c r="G34" s="220"/>
      <c r="H34" s="220"/>
      <c r="I34" s="243"/>
      <c r="J34" s="112"/>
      <c r="K34" s="252" t="s">
        <v>43</v>
      </c>
      <c r="L34" s="253"/>
      <c r="M34" s="253"/>
      <c r="N34" s="253"/>
      <c r="O34" s="253">
        <v>20</v>
      </c>
      <c r="P34" s="253"/>
      <c r="Q34" s="253">
        <v>35</v>
      </c>
      <c r="R34" s="253"/>
      <c r="S34" s="157">
        <v>20</v>
      </c>
      <c r="T34" s="157">
        <v>35</v>
      </c>
      <c r="U34" s="5">
        <v>20</v>
      </c>
      <c r="V34" s="8">
        <v>35</v>
      </c>
    </row>
    <row r="35" spans="1:29" ht="14.45" customHeight="1" thickBot="1" x14ac:dyDescent="0.25">
      <c r="A35" s="77"/>
      <c r="B35" s="77"/>
      <c r="C35" s="77"/>
      <c r="D35" s="77"/>
      <c r="E35" s="258" t="s">
        <v>96</v>
      </c>
      <c r="F35" s="259"/>
      <c r="G35" s="259"/>
      <c r="H35" s="259"/>
      <c r="I35" s="260"/>
      <c r="J35" s="112"/>
      <c r="K35" s="252" t="s">
        <v>44</v>
      </c>
      <c r="L35" s="253"/>
      <c r="M35" s="253"/>
      <c r="N35" s="253"/>
      <c r="O35" s="253">
        <v>6</v>
      </c>
      <c r="P35" s="253"/>
      <c r="Q35" s="253">
        <v>6</v>
      </c>
      <c r="R35" s="253"/>
      <c r="S35" s="157">
        <v>9</v>
      </c>
      <c r="T35" s="157">
        <v>9</v>
      </c>
      <c r="U35" s="5">
        <v>15</v>
      </c>
      <c r="V35" s="8">
        <v>15</v>
      </c>
    </row>
    <row r="36" spans="1:29" ht="14.45" customHeight="1" x14ac:dyDescent="0.2">
      <c r="A36" s="166" t="s">
        <v>98</v>
      </c>
      <c r="B36" s="166"/>
      <c r="C36" s="166"/>
      <c r="D36" s="166"/>
      <c r="E36" s="77"/>
      <c r="F36" s="77"/>
      <c r="G36" s="77"/>
      <c r="H36" s="77"/>
      <c r="I36" s="77"/>
      <c r="J36" s="112"/>
      <c r="K36" s="252" t="s">
        <v>45</v>
      </c>
      <c r="L36" s="253"/>
      <c r="M36" s="253"/>
      <c r="N36" s="253"/>
      <c r="O36" s="253">
        <v>120</v>
      </c>
      <c r="P36" s="253"/>
      <c r="Q36" s="253">
        <v>210</v>
      </c>
      <c r="R36" s="253"/>
      <c r="S36" s="157">
        <v>180</v>
      </c>
      <c r="T36" s="157">
        <v>315</v>
      </c>
      <c r="U36" s="5">
        <v>300</v>
      </c>
      <c r="V36" s="8">
        <v>525</v>
      </c>
    </row>
    <row r="37" spans="1:29" ht="14.45" customHeight="1" x14ac:dyDescent="0.2">
      <c r="A37" s="167" t="s">
        <v>99</v>
      </c>
      <c r="B37" s="167"/>
      <c r="C37" s="167"/>
      <c r="D37" s="167"/>
      <c r="E37" s="166"/>
      <c r="F37" s="166"/>
      <c r="G37" s="166"/>
      <c r="H37" s="166"/>
      <c r="I37" s="166"/>
      <c r="J37" s="112"/>
      <c r="K37" s="252" t="s">
        <v>42</v>
      </c>
      <c r="L37" s="253"/>
      <c r="M37" s="253"/>
      <c r="N37" s="253"/>
      <c r="O37" s="254">
        <f>Q28</f>
        <v>17.647058823529413</v>
      </c>
      <c r="P37" s="254"/>
      <c r="Q37" s="254">
        <f>Q28</f>
        <v>17.647058823529413</v>
      </c>
      <c r="R37" s="254"/>
      <c r="S37" s="159">
        <f>Q28</f>
        <v>17.647058823529413</v>
      </c>
      <c r="T37" s="159">
        <f>Q28</f>
        <v>17.647058823529413</v>
      </c>
      <c r="U37" s="18">
        <f>Q28</f>
        <v>17.647058823529413</v>
      </c>
      <c r="V37" s="11">
        <f>Q28</f>
        <v>17.647058823529413</v>
      </c>
    </row>
    <row r="38" spans="1:29" ht="14.45" customHeight="1" thickBot="1" x14ac:dyDescent="0.25">
      <c r="A38" s="77"/>
      <c r="B38" s="77"/>
      <c r="C38" s="77"/>
      <c r="D38" s="77"/>
      <c r="E38" s="167"/>
      <c r="F38" s="167"/>
      <c r="G38" s="167"/>
      <c r="H38" s="167"/>
      <c r="I38" s="167"/>
      <c r="J38" s="112"/>
      <c r="K38" s="244" t="s">
        <v>46</v>
      </c>
      <c r="L38" s="245"/>
      <c r="M38" s="245"/>
      <c r="N38" s="245"/>
      <c r="O38" s="246">
        <f>SUM(O36*O37)</f>
        <v>2117.6470588235297</v>
      </c>
      <c r="P38" s="246"/>
      <c r="Q38" s="246">
        <f>SUM(Q36*Q37)</f>
        <v>3705.8823529411766</v>
      </c>
      <c r="R38" s="246"/>
      <c r="S38" s="160">
        <f>SUM(S36*S37)</f>
        <v>3176.4705882352941</v>
      </c>
      <c r="T38" s="160">
        <f>SUM(T36*T37)</f>
        <v>5558.8235294117649</v>
      </c>
      <c r="U38" s="127">
        <f>SUM(U36*U37)</f>
        <v>5294.1176470588243</v>
      </c>
      <c r="V38" s="128">
        <f>SUM(V36*V37)</f>
        <v>9264.7058823529424</v>
      </c>
      <c r="X38" s="59"/>
    </row>
    <row r="39" spans="1:29" ht="14.45" customHeight="1" thickBot="1" x14ac:dyDescent="0.25">
      <c r="A39" s="200" t="s">
        <v>14</v>
      </c>
      <c r="B39" s="201"/>
      <c r="C39" s="202"/>
      <c r="D39" s="136"/>
      <c r="E39" s="77"/>
      <c r="F39" s="77"/>
      <c r="G39" s="77"/>
      <c r="H39" s="77"/>
      <c r="I39" s="77"/>
      <c r="J39" s="112"/>
      <c r="K39" s="136"/>
      <c r="L39" s="136"/>
      <c r="M39" s="136"/>
      <c r="N39" s="136"/>
      <c r="O39" s="46"/>
      <c r="P39" s="46"/>
      <c r="Q39" s="46"/>
      <c r="R39" s="46"/>
      <c r="S39" s="46"/>
      <c r="T39" s="46"/>
      <c r="U39" s="48"/>
      <c r="V39" s="48"/>
    </row>
    <row r="40" spans="1:29" ht="14.45" customHeight="1" thickBot="1" x14ac:dyDescent="0.25">
      <c r="A40" s="16"/>
      <c r="B40" s="154"/>
      <c r="C40" s="10"/>
      <c r="D40" s="136"/>
      <c r="E40" s="224" t="s">
        <v>34</v>
      </c>
      <c r="F40" s="225"/>
      <c r="G40" s="225"/>
      <c r="H40" s="225"/>
      <c r="I40" s="226"/>
      <c r="J40" s="112"/>
      <c r="K40" s="247" t="s">
        <v>114</v>
      </c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48"/>
    </row>
    <row r="41" spans="1:29" ht="14.45" customHeight="1" thickBot="1" x14ac:dyDescent="0.25">
      <c r="A41" s="134" t="s">
        <v>32</v>
      </c>
      <c r="B41" s="240" t="s">
        <v>31</v>
      </c>
      <c r="C41" s="241"/>
      <c r="D41" s="143"/>
      <c r="E41" s="73"/>
      <c r="F41" s="74"/>
      <c r="G41" s="74"/>
      <c r="H41" s="138"/>
      <c r="I41" s="139"/>
      <c r="J41" s="112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48"/>
    </row>
    <row r="42" spans="1:29" ht="14.45" customHeight="1" thickBot="1" x14ac:dyDescent="0.3">
      <c r="A42" s="135" t="s">
        <v>16</v>
      </c>
      <c r="B42" s="240"/>
      <c r="C42" s="241"/>
      <c r="D42" s="143"/>
      <c r="E42" s="230" t="s">
        <v>57</v>
      </c>
      <c r="F42" s="215"/>
      <c r="G42" s="215"/>
      <c r="H42" s="215"/>
      <c r="I42" s="231"/>
      <c r="J42" s="112"/>
      <c r="K42" s="249" t="s">
        <v>120</v>
      </c>
      <c r="L42" s="250"/>
      <c r="M42" s="250"/>
      <c r="N42" s="250"/>
      <c r="O42" s="251"/>
      <c r="P42" s="62"/>
      <c r="Q42" s="249" t="s">
        <v>121</v>
      </c>
      <c r="R42" s="250"/>
      <c r="S42" s="250"/>
      <c r="T42" s="250"/>
      <c r="U42" s="251"/>
      <c r="V42" s="112"/>
    </row>
    <row r="43" spans="1:29" ht="14.45" customHeight="1" thickBot="1" x14ac:dyDescent="0.3">
      <c r="A43" s="135"/>
      <c r="B43" s="136"/>
      <c r="C43" s="17"/>
      <c r="D43" s="143"/>
      <c r="E43" s="145"/>
      <c r="F43" s="235"/>
      <c r="G43" s="235"/>
      <c r="H43" s="138"/>
      <c r="I43" s="139"/>
      <c r="J43" s="112"/>
      <c r="K43" s="90" t="s">
        <v>76</v>
      </c>
      <c r="L43" s="236" t="s">
        <v>79</v>
      </c>
      <c r="M43" s="237"/>
      <c r="N43" s="236" t="s">
        <v>77</v>
      </c>
      <c r="O43" s="237"/>
      <c r="P43" s="62"/>
      <c r="Q43" s="64"/>
      <c r="R43" s="238" t="s">
        <v>79</v>
      </c>
      <c r="S43" s="239"/>
      <c r="T43" s="238" t="s">
        <v>77</v>
      </c>
      <c r="U43" s="239"/>
      <c r="V43" s="112"/>
      <c r="Z43" s="29"/>
    </row>
    <row r="44" spans="1:29" ht="14.45" customHeight="1" x14ac:dyDescent="0.25">
      <c r="A44" s="134" t="s">
        <v>33</v>
      </c>
      <c r="B44" s="240" t="s">
        <v>72</v>
      </c>
      <c r="C44" s="241"/>
      <c r="D44" s="136"/>
      <c r="E44" s="242" t="s">
        <v>63</v>
      </c>
      <c r="F44" s="220"/>
      <c r="G44" s="220"/>
      <c r="H44" s="220"/>
      <c r="I44" s="243"/>
      <c r="J44" s="112"/>
      <c r="K44" s="86" t="s">
        <v>78</v>
      </c>
      <c r="L44" s="130" t="s">
        <v>80</v>
      </c>
      <c r="M44" s="91" t="s">
        <v>81</v>
      </c>
      <c r="N44" s="130" t="s">
        <v>80</v>
      </c>
      <c r="O44" s="91" t="s">
        <v>81</v>
      </c>
      <c r="P44" s="62"/>
      <c r="Q44" s="86" t="s">
        <v>83</v>
      </c>
      <c r="R44" s="130" t="s">
        <v>80</v>
      </c>
      <c r="S44" s="91" t="s">
        <v>81</v>
      </c>
      <c r="T44" s="87" t="s">
        <v>80</v>
      </c>
      <c r="U44" s="63" t="s">
        <v>81</v>
      </c>
      <c r="V44" s="112"/>
      <c r="W44" s="30"/>
      <c r="X44" s="29"/>
      <c r="Y44" s="30"/>
      <c r="Z44" s="29"/>
    </row>
    <row r="45" spans="1:29" ht="14.45" customHeight="1" thickBot="1" x14ac:dyDescent="0.3">
      <c r="A45" s="135" t="s">
        <v>17</v>
      </c>
      <c r="B45" s="240"/>
      <c r="C45" s="241"/>
      <c r="D45" s="26"/>
      <c r="E45" s="75"/>
      <c r="F45" s="76"/>
      <c r="G45" s="76"/>
      <c r="H45" s="151"/>
      <c r="I45" s="152"/>
      <c r="J45" s="112"/>
      <c r="K45" s="88">
        <v>1</v>
      </c>
      <c r="L45" s="131">
        <v>539</v>
      </c>
      <c r="M45" s="117">
        <f>SUM(L45*2)</f>
        <v>1078</v>
      </c>
      <c r="N45" s="131">
        <v>1265</v>
      </c>
      <c r="O45" s="117">
        <f>SUM(N45*2)</f>
        <v>2530</v>
      </c>
      <c r="P45" s="62"/>
      <c r="Q45" s="65">
        <v>1</v>
      </c>
      <c r="R45" s="131">
        <v>1101</v>
      </c>
      <c r="S45" s="117">
        <f>SUM(R45*2)</f>
        <v>2202</v>
      </c>
      <c r="T45" s="115">
        <v>1583</v>
      </c>
      <c r="U45" s="117">
        <f>SUM(T45*2)</f>
        <v>3166</v>
      </c>
      <c r="V45" s="112"/>
      <c r="Z45" s="60"/>
      <c r="AA45" s="60"/>
      <c r="AC45" s="60"/>
    </row>
    <row r="46" spans="1:29" ht="14.45" customHeight="1" thickBot="1" x14ac:dyDescent="0.3">
      <c r="A46" s="142"/>
      <c r="B46" s="143"/>
      <c r="C46" s="17"/>
      <c r="D46" s="136"/>
      <c r="E46" s="77"/>
      <c r="F46" s="77"/>
      <c r="G46" s="77"/>
      <c r="H46" s="77"/>
      <c r="I46" s="77"/>
      <c r="J46" s="112"/>
      <c r="K46" s="88">
        <v>1.5</v>
      </c>
      <c r="L46" s="133">
        <v>808.5</v>
      </c>
      <c r="M46" s="117">
        <f t="shared" ref="M46:O57" si="0">SUM(L46*2)</f>
        <v>1617</v>
      </c>
      <c r="N46" s="133">
        <v>1897.5</v>
      </c>
      <c r="O46" s="117">
        <f t="shared" si="0"/>
        <v>3795</v>
      </c>
      <c r="P46" s="62"/>
      <c r="Q46" s="67">
        <v>1.5</v>
      </c>
      <c r="R46" s="133">
        <v>1651.5</v>
      </c>
      <c r="S46" s="117">
        <f t="shared" ref="S46:S57" si="1">SUM(R46*2)</f>
        <v>3303</v>
      </c>
      <c r="T46" s="164">
        <v>2374.5</v>
      </c>
      <c r="U46" s="117">
        <f t="shared" ref="U46:U57" si="2">SUM(T46*2)</f>
        <v>4749</v>
      </c>
      <c r="V46" s="112"/>
      <c r="X46" s="60"/>
      <c r="Z46" s="60"/>
      <c r="AA46" s="60"/>
      <c r="AC46" s="60"/>
    </row>
    <row r="47" spans="1:29" ht="14.45" customHeight="1" thickBot="1" x14ac:dyDescent="0.3">
      <c r="A47" s="221" t="s">
        <v>18</v>
      </c>
      <c r="B47" s="222"/>
      <c r="C47" s="223"/>
      <c r="D47" s="143"/>
      <c r="E47" s="224" t="s">
        <v>22</v>
      </c>
      <c r="F47" s="225"/>
      <c r="G47" s="225"/>
      <c r="H47" s="225"/>
      <c r="I47" s="226"/>
      <c r="J47" s="112"/>
      <c r="K47" s="88">
        <v>2</v>
      </c>
      <c r="L47" s="131">
        <v>1078</v>
      </c>
      <c r="M47" s="117">
        <f t="shared" si="0"/>
        <v>2156</v>
      </c>
      <c r="N47" s="131">
        <v>2530</v>
      </c>
      <c r="O47" s="117">
        <f t="shared" si="0"/>
        <v>5060</v>
      </c>
      <c r="P47" s="62"/>
      <c r="Q47" s="65">
        <v>2</v>
      </c>
      <c r="R47" s="131">
        <v>2202</v>
      </c>
      <c r="S47" s="117">
        <f t="shared" si="1"/>
        <v>4404</v>
      </c>
      <c r="T47" s="115">
        <v>3166</v>
      </c>
      <c r="U47" s="117">
        <f t="shared" si="2"/>
        <v>6332</v>
      </c>
      <c r="V47" s="112"/>
      <c r="X47" s="60"/>
      <c r="Z47" s="60"/>
      <c r="AA47" s="60"/>
      <c r="AC47" s="60"/>
    </row>
    <row r="48" spans="1:29" ht="14.45" customHeight="1" x14ac:dyDescent="0.25">
      <c r="A48" s="227" t="s">
        <v>110</v>
      </c>
      <c r="B48" s="228"/>
      <c r="C48" s="229"/>
      <c r="D48" s="143"/>
      <c r="E48" s="73"/>
      <c r="F48" s="74"/>
      <c r="G48" s="74"/>
      <c r="H48" s="74"/>
      <c r="I48" s="78"/>
      <c r="J48" s="112"/>
      <c r="K48" s="88">
        <v>3</v>
      </c>
      <c r="L48" s="131">
        <v>1617</v>
      </c>
      <c r="M48" s="117">
        <f t="shared" si="0"/>
        <v>3234</v>
      </c>
      <c r="N48" s="131">
        <v>3795</v>
      </c>
      <c r="O48" s="117">
        <f t="shared" si="0"/>
        <v>7590</v>
      </c>
      <c r="P48" s="62"/>
      <c r="Q48" s="65">
        <v>3</v>
      </c>
      <c r="R48" s="131">
        <v>3303</v>
      </c>
      <c r="S48" s="117">
        <f t="shared" si="1"/>
        <v>6606</v>
      </c>
      <c r="T48" s="115">
        <v>4749</v>
      </c>
      <c r="U48" s="117">
        <f t="shared" si="2"/>
        <v>9498</v>
      </c>
      <c r="V48" s="112"/>
      <c r="X48" s="60"/>
      <c r="Z48" s="60"/>
      <c r="AA48" s="60"/>
      <c r="AC48" s="60"/>
    </row>
    <row r="49" spans="1:29" ht="14.45" customHeight="1" x14ac:dyDescent="0.25">
      <c r="A49" s="227" t="s">
        <v>20</v>
      </c>
      <c r="B49" s="228"/>
      <c r="C49" s="229"/>
      <c r="D49" s="136"/>
      <c r="E49" s="230" t="s">
        <v>62</v>
      </c>
      <c r="F49" s="215"/>
      <c r="G49" s="215"/>
      <c r="H49" s="215"/>
      <c r="I49" s="231"/>
      <c r="J49" s="112"/>
      <c r="K49" s="88">
        <v>4</v>
      </c>
      <c r="L49" s="131">
        <v>2156</v>
      </c>
      <c r="M49" s="117">
        <f t="shared" si="0"/>
        <v>4312</v>
      </c>
      <c r="N49" s="131">
        <v>5060</v>
      </c>
      <c r="O49" s="117">
        <f t="shared" si="0"/>
        <v>10120</v>
      </c>
      <c r="P49" s="62"/>
      <c r="Q49" s="65">
        <v>4</v>
      </c>
      <c r="R49" s="131">
        <v>4404</v>
      </c>
      <c r="S49" s="117">
        <f t="shared" si="1"/>
        <v>8808</v>
      </c>
      <c r="T49" s="115">
        <v>6332</v>
      </c>
      <c r="U49" s="117">
        <f t="shared" si="2"/>
        <v>12664</v>
      </c>
      <c r="V49" s="112"/>
      <c r="X49" s="60"/>
      <c r="Z49" s="60"/>
      <c r="AA49" s="60"/>
      <c r="AC49" s="60"/>
    </row>
    <row r="50" spans="1:29" ht="14.45" customHeight="1" thickBot="1" x14ac:dyDescent="0.3">
      <c r="A50" s="161"/>
      <c r="B50" s="162"/>
      <c r="C50" s="163"/>
      <c r="D50" s="136"/>
      <c r="E50" s="79"/>
      <c r="F50" s="80"/>
      <c r="G50" s="80"/>
      <c r="H50" s="80"/>
      <c r="I50" s="81"/>
      <c r="J50" s="112"/>
      <c r="K50" s="88">
        <v>5</v>
      </c>
      <c r="L50" s="131">
        <v>2695</v>
      </c>
      <c r="M50" s="117">
        <f t="shared" si="0"/>
        <v>5390</v>
      </c>
      <c r="N50" s="131">
        <v>6325</v>
      </c>
      <c r="O50" s="117">
        <f t="shared" si="0"/>
        <v>12650</v>
      </c>
      <c r="P50" s="62"/>
      <c r="Q50" s="65">
        <v>5</v>
      </c>
      <c r="R50" s="131">
        <v>5505</v>
      </c>
      <c r="S50" s="117">
        <f t="shared" si="1"/>
        <v>11010</v>
      </c>
      <c r="T50" s="115">
        <v>7915</v>
      </c>
      <c r="U50" s="117">
        <f t="shared" si="2"/>
        <v>15830</v>
      </c>
      <c r="V50" s="112"/>
      <c r="X50" s="60"/>
      <c r="Z50" s="60"/>
      <c r="AA50" s="60"/>
      <c r="AC50" s="60"/>
    </row>
    <row r="51" spans="1:29" ht="14.45" customHeight="1" thickBot="1" x14ac:dyDescent="0.3">
      <c r="A51" s="136"/>
      <c r="B51" s="136"/>
      <c r="C51" s="136"/>
      <c r="D51" s="136"/>
      <c r="E51" s="77"/>
      <c r="F51" s="77"/>
      <c r="G51" s="77"/>
      <c r="H51" s="77"/>
      <c r="I51" s="77"/>
      <c r="J51" s="112"/>
      <c r="K51" s="88">
        <v>6</v>
      </c>
      <c r="L51" s="131">
        <v>3234</v>
      </c>
      <c r="M51" s="117">
        <f t="shared" si="0"/>
        <v>6468</v>
      </c>
      <c r="N51" s="131">
        <v>7590</v>
      </c>
      <c r="O51" s="117">
        <f t="shared" si="0"/>
        <v>15180</v>
      </c>
      <c r="P51" s="62"/>
      <c r="Q51" s="65">
        <v>6</v>
      </c>
      <c r="R51" s="131">
        <v>6606</v>
      </c>
      <c r="S51" s="117">
        <f t="shared" si="1"/>
        <v>13212</v>
      </c>
      <c r="T51" s="115">
        <v>9498</v>
      </c>
      <c r="U51" s="117">
        <f t="shared" si="2"/>
        <v>18996</v>
      </c>
      <c r="V51" s="112"/>
      <c r="X51" s="60"/>
      <c r="Z51" s="60"/>
      <c r="AA51" s="60"/>
      <c r="AC51" s="60"/>
    </row>
    <row r="52" spans="1:29" ht="14.45" customHeight="1" thickBot="1" x14ac:dyDescent="0.3">
      <c r="A52" s="232" t="s">
        <v>15</v>
      </c>
      <c r="B52" s="233"/>
      <c r="C52" s="234"/>
      <c r="D52" s="136"/>
      <c r="E52" s="224" t="s">
        <v>108</v>
      </c>
      <c r="F52" s="225"/>
      <c r="G52" s="225"/>
      <c r="H52" s="225"/>
      <c r="I52" s="226"/>
      <c r="J52" s="112"/>
      <c r="K52" s="88">
        <v>7</v>
      </c>
      <c r="L52" s="131">
        <v>3773</v>
      </c>
      <c r="M52" s="117">
        <f t="shared" si="0"/>
        <v>7546</v>
      </c>
      <c r="N52" s="131">
        <v>8855</v>
      </c>
      <c r="O52" s="117">
        <f t="shared" si="0"/>
        <v>17710</v>
      </c>
      <c r="P52" s="62"/>
      <c r="Q52" s="65">
        <v>7</v>
      </c>
      <c r="R52" s="131">
        <v>7707</v>
      </c>
      <c r="S52" s="117">
        <f t="shared" si="1"/>
        <v>15414</v>
      </c>
      <c r="T52" s="115">
        <v>11081</v>
      </c>
      <c r="U52" s="117">
        <f t="shared" si="2"/>
        <v>22162</v>
      </c>
      <c r="V52" s="112"/>
      <c r="X52" s="60"/>
      <c r="Z52" s="60"/>
      <c r="AA52" s="60"/>
      <c r="AC52" s="60"/>
    </row>
    <row r="53" spans="1:29" ht="14.45" customHeight="1" x14ac:dyDescent="0.25">
      <c r="A53" s="27"/>
      <c r="B53" s="7"/>
      <c r="C53" s="28"/>
      <c r="D53" s="36"/>
      <c r="E53" s="73"/>
      <c r="F53" s="74"/>
      <c r="G53" s="74"/>
      <c r="H53" s="74"/>
      <c r="I53" s="78"/>
      <c r="J53" s="112"/>
      <c r="K53" s="88">
        <v>8</v>
      </c>
      <c r="L53" s="131">
        <v>4312</v>
      </c>
      <c r="M53" s="117">
        <f t="shared" si="0"/>
        <v>8624</v>
      </c>
      <c r="N53" s="131">
        <v>10120</v>
      </c>
      <c r="O53" s="117">
        <f t="shared" si="0"/>
        <v>20240</v>
      </c>
      <c r="P53" s="62"/>
      <c r="Q53" s="65">
        <v>8</v>
      </c>
      <c r="R53" s="131">
        <v>8808</v>
      </c>
      <c r="S53" s="117">
        <f t="shared" si="1"/>
        <v>17616</v>
      </c>
      <c r="T53" s="115">
        <v>12664</v>
      </c>
      <c r="U53" s="117">
        <f t="shared" si="2"/>
        <v>25328</v>
      </c>
      <c r="V53" s="112"/>
      <c r="X53" s="60"/>
      <c r="Y53" s="60"/>
      <c r="Z53" s="60"/>
      <c r="AA53" s="60"/>
      <c r="AB53" s="60"/>
      <c r="AC53" s="60"/>
    </row>
    <row r="54" spans="1:29" ht="14.45" customHeight="1" x14ac:dyDescent="0.25">
      <c r="A54" s="218" t="s">
        <v>11</v>
      </c>
      <c r="B54" s="219"/>
      <c r="C54" s="37">
        <v>52</v>
      </c>
      <c r="D54" s="7"/>
      <c r="E54" s="137" t="s">
        <v>23</v>
      </c>
      <c r="F54" s="220" t="s">
        <v>24</v>
      </c>
      <c r="G54" s="220"/>
      <c r="H54" s="216">
        <f>SUM(S57)</f>
        <v>20232</v>
      </c>
      <c r="I54" s="217"/>
      <c r="J54" s="112"/>
      <c r="K54" s="88">
        <v>9</v>
      </c>
      <c r="L54" s="131">
        <v>4851</v>
      </c>
      <c r="M54" s="117">
        <f t="shared" si="0"/>
        <v>9702</v>
      </c>
      <c r="N54" s="131">
        <v>11385</v>
      </c>
      <c r="O54" s="117">
        <f t="shared" si="0"/>
        <v>22770</v>
      </c>
      <c r="P54" s="62"/>
      <c r="Q54" s="65">
        <v>9</v>
      </c>
      <c r="R54" s="131">
        <v>9909</v>
      </c>
      <c r="S54" s="117">
        <f t="shared" si="1"/>
        <v>19818</v>
      </c>
      <c r="T54" s="115">
        <v>14247</v>
      </c>
      <c r="U54" s="117">
        <f t="shared" si="2"/>
        <v>28494</v>
      </c>
      <c r="V54" s="112"/>
      <c r="X54" s="60"/>
      <c r="Y54" s="60"/>
      <c r="Z54" s="60"/>
      <c r="AA54" s="60"/>
      <c r="AB54" s="60"/>
      <c r="AC54" s="60"/>
    </row>
    <row r="55" spans="1:29" ht="14.45" customHeight="1" x14ac:dyDescent="0.25">
      <c r="A55" s="218" t="s">
        <v>12</v>
      </c>
      <c r="B55" s="219"/>
      <c r="C55" s="37">
        <v>35</v>
      </c>
      <c r="D55" s="154"/>
      <c r="E55" s="145"/>
      <c r="F55" s="215" t="s">
        <v>25</v>
      </c>
      <c r="G55" s="215"/>
      <c r="H55" s="216">
        <f>SUM(U57)</f>
        <v>29960</v>
      </c>
      <c r="I55" s="217"/>
      <c r="J55" s="112"/>
      <c r="K55" s="88">
        <v>10</v>
      </c>
      <c r="L55" s="131">
        <v>5390</v>
      </c>
      <c r="M55" s="117">
        <f t="shared" si="0"/>
        <v>10780</v>
      </c>
      <c r="N55" s="131">
        <v>12650</v>
      </c>
      <c r="O55" s="117">
        <f t="shared" si="0"/>
        <v>25300</v>
      </c>
      <c r="P55" s="62"/>
      <c r="Q55" s="65">
        <v>10</v>
      </c>
      <c r="R55" s="131">
        <v>11010</v>
      </c>
      <c r="S55" s="117">
        <f t="shared" si="1"/>
        <v>22020</v>
      </c>
      <c r="T55" s="115">
        <v>15830</v>
      </c>
      <c r="U55" s="117">
        <f t="shared" si="2"/>
        <v>31660</v>
      </c>
      <c r="V55" s="112"/>
      <c r="X55" s="60"/>
      <c r="Y55" s="60"/>
      <c r="Z55" s="60"/>
      <c r="AA55" s="60"/>
      <c r="AB55" s="60"/>
      <c r="AC55" s="60"/>
    </row>
    <row r="56" spans="1:29" ht="14.45" customHeight="1" x14ac:dyDescent="0.25">
      <c r="A56" s="213" t="s">
        <v>13</v>
      </c>
      <c r="B56" s="214"/>
      <c r="C56" s="38">
        <v>1820</v>
      </c>
      <c r="D56" s="154"/>
      <c r="E56" s="145"/>
      <c r="F56" s="215"/>
      <c r="G56" s="215"/>
      <c r="H56" s="154"/>
      <c r="I56" s="156"/>
      <c r="J56" s="112"/>
      <c r="K56" s="88">
        <v>11</v>
      </c>
      <c r="L56" s="131">
        <v>5929</v>
      </c>
      <c r="M56" s="117">
        <f t="shared" si="0"/>
        <v>11858</v>
      </c>
      <c r="N56" s="131">
        <v>13915</v>
      </c>
      <c r="O56" s="117">
        <f t="shared" si="0"/>
        <v>27830</v>
      </c>
      <c r="P56" s="62"/>
      <c r="Q56" s="65">
        <v>11</v>
      </c>
      <c r="R56" s="131">
        <v>12111</v>
      </c>
      <c r="S56" s="117">
        <f t="shared" si="1"/>
        <v>24222</v>
      </c>
      <c r="T56" s="115">
        <v>17413</v>
      </c>
      <c r="U56" s="117">
        <f t="shared" si="2"/>
        <v>34826</v>
      </c>
      <c r="V56" s="112"/>
      <c r="X56" s="60"/>
      <c r="Y56" s="60"/>
      <c r="Z56" s="60"/>
      <c r="AA56" s="60"/>
      <c r="AB56" s="60"/>
      <c r="AC56" s="60"/>
    </row>
    <row r="57" spans="1:29" ht="14.45" customHeight="1" thickBot="1" x14ac:dyDescent="0.3">
      <c r="A57" s="13"/>
      <c r="B57" s="39"/>
      <c r="C57" s="40"/>
      <c r="D57" s="154"/>
      <c r="E57" s="83" t="s">
        <v>65</v>
      </c>
      <c r="F57" s="215" t="s">
        <v>26</v>
      </c>
      <c r="G57" s="215"/>
      <c r="H57" s="216">
        <f>SUM(M57)</f>
        <v>14174</v>
      </c>
      <c r="I57" s="217"/>
      <c r="J57" s="112"/>
      <c r="K57" s="89" t="s">
        <v>82</v>
      </c>
      <c r="L57" s="132">
        <v>7087</v>
      </c>
      <c r="M57" s="118">
        <f t="shared" si="0"/>
        <v>14174</v>
      </c>
      <c r="N57" s="132">
        <v>14793</v>
      </c>
      <c r="O57" s="118">
        <f t="shared" si="0"/>
        <v>29586</v>
      </c>
      <c r="P57" s="62"/>
      <c r="Q57" s="66" t="s">
        <v>82</v>
      </c>
      <c r="R57" s="132">
        <v>10116</v>
      </c>
      <c r="S57" s="118">
        <f t="shared" si="1"/>
        <v>20232</v>
      </c>
      <c r="T57" s="116">
        <v>14980</v>
      </c>
      <c r="U57" s="118">
        <f t="shared" si="2"/>
        <v>29960</v>
      </c>
      <c r="V57" s="112"/>
      <c r="W57" s="61"/>
      <c r="X57" s="60"/>
      <c r="Y57" s="60"/>
      <c r="Z57" s="60"/>
      <c r="AA57" s="60"/>
      <c r="AB57" s="60"/>
      <c r="AC57" s="60"/>
    </row>
    <row r="58" spans="1:29" ht="14.45" customHeight="1" thickBot="1" x14ac:dyDescent="0.3">
      <c r="B58" s="112"/>
      <c r="D58" s="155"/>
      <c r="E58" s="145"/>
      <c r="F58" s="215" t="s">
        <v>27</v>
      </c>
      <c r="G58" s="215"/>
      <c r="H58" s="216">
        <f>SUM(O57)</f>
        <v>29586</v>
      </c>
      <c r="I58" s="217"/>
      <c r="J58" s="11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112"/>
    </row>
    <row r="59" spans="1:29" ht="14.45" customHeight="1" thickBot="1" x14ac:dyDescent="0.3">
      <c r="A59" s="200" t="s">
        <v>19</v>
      </c>
      <c r="B59" s="201"/>
      <c r="C59" s="202"/>
      <c r="D59" s="33"/>
      <c r="E59" s="145"/>
      <c r="F59" s="146"/>
      <c r="G59" s="146"/>
      <c r="H59" s="84"/>
      <c r="I59" s="82"/>
      <c r="J59" s="112"/>
      <c r="K59" s="62"/>
      <c r="L59" s="62"/>
      <c r="M59" s="62"/>
      <c r="N59" s="203" t="s">
        <v>115</v>
      </c>
      <c r="O59" s="204"/>
      <c r="P59" s="204"/>
      <c r="Q59" s="204"/>
      <c r="R59" s="205"/>
      <c r="S59" s="62"/>
      <c r="T59" s="62"/>
      <c r="U59" s="62"/>
      <c r="V59" s="57"/>
    </row>
    <row r="60" spans="1:29" ht="14.45" customHeight="1" x14ac:dyDescent="0.25">
      <c r="A60" s="153"/>
      <c r="B60" s="34"/>
      <c r="C60" s="35"/>
      <c r="D60" s="34"/>
      <c r="E60" s="206" t="s">
        <v>85</v>
      </c>
      <c r="F60" s="207"/>
      <c r="G60" s="207"/>
      <c r="H60" s="207"/>
      <c r="I60" s="208"/>
      <c r="J60" s="112"/>
      <c r="K60" s="62"/>
      <c r="L60" s="62"/>
      <c r="M60" s="62"/>
      <c r="N60" s="68"/>
      <c r="O60" s="69"/>
      <c r="P60" s="69"/>
      <c r="Q60" s="69"/>
      <c r="R60" s="70"/>
      <c r="S60" s="62"/>
      <c r="T60" s="71"/>
      <c r="U60" s="62"/>
      <c r="V60" s="112"/>
    </row>
    <row r="61" spans="1:29" ht="14.45" customHeight="1" thickBot="1" x14ac:dyDescent="0.3">
      <c r="A61" s="209" t="s">
        <v>21</v>
      </c>
      <c r="B61" s="210"/>
      <c r="C61" s="211"/>
      <c r="D61" s="143"/>
      <c r="E61" s="150"/>
      <c r="F61" s="151"/>
      <c r="G61" s="151"/>
      <c r="H61" s="151"/>
      <c r="I61" s="152"/>
      <c r="J61" s="112"/>
      <c r="K61" s="62"/>
      <c r="L61" s="62"/>
      <c r="M61" s="62"/>
      <c r="N61" s="119"/>
      <c r="O61" s="212">
        <v>1282</v>
      </c>
      <c r="P61" s="212"/>
      <c r="Q61" s="120" t="s">
        <v>100</v>
      </c>
      <c r="R61" s="121"/>
      <c r="S61" s="62"/>
      <c r="T61" s="62"/>
      <c r="U61" s="62"/>
      <c r="V61" s="112"/>
    </row>
    <row r="62" spans="1:29" ht="14.45" customHeight="1" thickBot="1" x14ac:dyDescent="0.3">
      <c r="A62" s="24"/>
      <c r="B62" s="113"/>
      <c r="C62" s="25"/>
      <c r="D62" s="136"/>
      <c r="E62" s="77"/>
      <c r="F62" s="77"/>
      <c r="G62" s="77"/>
      <c r="H62" s="77"/>
      <c r="I62" s="77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49"/>
      <c r="X62" s="49"/>
      <c r="Y62" s="49"/>
      <c r="Z62" s="49"/>
    </row>
    <row r="63" spans="1:29" s="43" customFormat="1" ht="14.45" customHeight="1" x14ac:dyDescent="0.25">
      <c r="D63" s="44"/>
      <c r="E63" s="77"/>
      <c r="F63" s="77"/>
      <c r="G63" s="77"/>
      <c r="H63" s="77"/>
      <c r="I63" s="7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X63" s="49"/>
      <c r="Y63" s="49"/>
      <c r="Z63" s="49"/>
    </row>
    <row r="64" spans="1:29" s="43" customFormat="1" ht="14.45" customHeight="1" x14ac:dyDescent="0.25">
      <c r="D64" s="44"/>
      <c r="E64" s="77"/>
      <c r="F64" s="77"/>
      <c r="G64" s="77"/>
      <c r="H64" s="77"/>
      <c r="I64" s="7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X64" s="49"/>
      <c r="Y64" s="49"/>
      <c r="Z64" s="49"/>
    </row>
    <row r="65" spans="4:26" s="43" customFormat="1" ht="14.45" customHeight="1" x14ac:dyDescent="0.25">
      <c r="D65" s="45"/>
      <c r="R65" s="3"/>
      <c r="S65" s="3"/>
      <c r="T65" s="3"/>
      <c r="U65" s="3"/>
      <c r="V65" s="3"/>
      <c r="X65" s="49"/>
      <c r="Y65" s="49"/>
      <c r="Z65" s="49"/>
    </row>
    <row r="66" spans="4:26" ht="14.45" customHeight="1" x14ac:dyDescent="0.2">
      <c r="E66" s="43"/>
      <c r="F66" s="43"/>
      <c r="G66" s="43"/>
      <c r="H66" s="43"/>
      <c r="I66" s="43"/>
    </row>
    <row r="67" spans="4:26" ht="14.45" customHeight="1" x14ac:dyDescent="0.2">
      <c r="E67" s="43"/>
      <c r="F67" s="43"/>
      <c r="G67" s="43"/>
      <c r="H67" s="43"/>
      <c r="I67" s="43"/>
    </row>
  </sheetData>
  <mergeCells count="160">
    <mergeCell ref="A59:C59"/>
    <mergeCell ref="E60:I60"/>
    <mergeCell ref="N59:R59"/>
    <mergeCell ref="A61:C61"/>
    <mergeCell ref="O61:P61"/>
    <mergeCell ref="A55:B55"/>
    <mergeCell ref="F56:G56"/>
    <mergeCell ref="A56:B56"/>
    <mergeCell ref="F57:G57"/>
    <mergeCell ref="H57:I57"/>
    <mergeCell ref="F58:G58"/>
    <mergeCell ref="H58:I58"/>
    <mergeCell ref="F54:G54"/>
    <mergeCell ref="H54:I54"/>
    <mergeCell ref="A54:B54"/>
    <mergeCell ref="F55:G55"/>
    <mergeCell ref="H55:I55"/>
    <mergeCell ref="B44:C45"/>
    <mergeCell ref="E47:I47"/>
    <mergeCell ref="A47:C47"/>
    <mergeCell ref="A48:C48"/>
    <mergeCell ref="E49:I49"/>
    <mergeCell ref="A49:C49"/>
    <mergeCell ref="E44:I44"/>
    <mergeCell ref="L43:M43"/>
    <mergeCell ref="N43:O43"/>
    <mergeCell ref="R43:S43"/>
    <mergeCell ref="T43:U43"/>
    <mergeCell ref="K38:N38"/>
    <mergeCell ref="O38:P38"/>
    <mergeCell ref="Q38:R38"/>
    <mergeCell ref="E52:I52"/>
    <mergeCell ref="A39:C39"/>
    <mergeCell ref="E40:I40"/>
    <mergeCell ref="K40:U41"/>
    <mergeCell ref="B41:C42"/>
    <mergeCell ref="E42:I42"/>
    <mergeCell ref="F43:G43"/>
    <mergeCell ref="K42:O42"/>
    <mergeCell ref="A52:C52"/>
    <mergeCell ref="K36:N36"/>
    <mergeCell ref="O36:P36"/>
    <mergeCell ref="Q36:R36"/>
    <mergeCell ref="K37:N37"/>
    <mergeCell ref="O37:P37"/>
    <mergeCell ref="Q37:R37"/>
    <mergeCell ref="Q42:U42"/>
    <mergeCell ref="A34:C34"/>
    <mergeCell ref="E35:I35"/>
    <mergeCell ref="K34:N34"/>
    <mergeCell ref="O34:P34"/>
    <mergeCell ref="Q34:R34"/>
    <mergeCell ref="K35:N35"/>
    <mergeCell ref="O35:P35"/>
    <mergeCell ref="Q35:R35"/>
    <mergeCell ref="A32:C32"/>
    <mergeCell ref="E33:I33"/>
    <mergeCell ref="O32:P32"/>
    <mergeCell ref="Q32:R32"/>
    <mergeCell ref="A33:C33"/>
    <mergeCell ref="E34:I34"/>
    <mergeCell ref="A30:C30"/>
    <mergeCell ref="E31:I31"/>
    <mergeCell ref="A31:C31"/>
    <mergeCell ref="E32:I32"/>
    <mergeCell ref="O31:T31"/>
    <mergeCell ref="U31:V31"/>
    <mergeCell ref="A28:C28"/>
    <mergeCell ref="E29:F29"/>
    <mergeCell ref="K28:N28"/>
    <mergeCell ref="O28:P28"/>
    <mergeCell ref="Q28:R28"/>
    <mergeCell ref="E30:F30"/>
    <mergeCell ref="K29:N29"/>
    <mergeCell ref="O29:P29"/>
    <mergeCell ref="Q29:R29"/>
    <mergeCell ref="A26:C26"/>
    <mergeCell ref="K26:N26"/>
    <mergeCell ref="O26:P26"/>
    <mergeCell ref="Q26:R26"/>
    <mergeCell ref="E28:F28"/>
    <mergeCell ref="K27:N27"/>
    <mergeCell ref="O27:P27"/>
    <mergeCell ref="Q27:R27"/>
    <mergeCell ref="A24:C24"/>
    <mergeCell ref="E25:I25"/>
    <mergeCell ref="A25:C25"/>
    <mergeCell ref="K25:N25"/>
    <mergeCell ref="O25:P25"/>
    <mergeCell ref="Q25:R25"/>
    <mergeCell ref="E22:I22"/>
    <mergeCell ref="K21:V22"/>
    <mergeCell ref="A22:C22"/>
    <mergeCell ref="K23:N23"/>
    <mergeCell ref="O23:P23"/>
    <mergeCell ref="Q23:R23"/>
    <mergeCell ref="B19:C19"/>
    <mergeCell ref="E20:F20"/>
    <mergeCell ref="K19:N19"/>
    <mergeCell ref="O19:P19"/>
    <mergeCell ref="Q19:R19"/>
    <mergeCell ref="K20:N20"/>
    <mergeCell ref="O20:P20"/>
    <mergeCell ref="Q20:R20"/>
    <mergeCell ref="E18:I18"/>
    <mergeCell ref="K17:N17"/>
    <mergeCell ref="O17:P17"/>
    <mergeCell ref="Q17:R17"/>
    <mergeCell ref="E19:F19"/>
    <mergeCell ref="G19:H20"/>
    <mergeCell ref="K18:N18"/>
    <mergeCell ref="O18:P18"/>
    <mergeCell ref="Q18:R18"/>
    <mergeCell ref="E16:F16"/>
    <mergeCell ref="G16:H17"/>
    <mergeCell ref="B16:C17"/>
    <mergeCell ref="E17:F17"/>
    <mergeCell ref="K16:N16"/>
    <mergeCell ref="O16:P16"/>
    <mergeCell ref="B13:C14"/>
    <mergeCell ref="E14:I14"/>
    <mergeCell ref="O13:T13"/>
    <mergeCell ref="Q16:R16"/>
    <mergeCell ref="U13:V13"/>
    <mergeCell ref="E15:I15"/>
    <mergeCell ref="O14:P14"/>
    <mergeCell ref="Q14:R14"/>
    <mergeCell ref="K10:N10"/>
    <mergeCell ref="O10:P10"/>
    <mergeCell ref="Q10:R10"/>
    <mergeCell ref="A11:C11"/>
    <mergeCell ref="E12:I12"/>
    <mergeCell ref="K11:N11"/>
    <mergeCell ref="O11:P11"/>
    <mergeCell ref="Q11:R11"/>
    <mergeCell ref="A8:C8"/>
    <mergeCell ref="E9:F9"/>
    <mergeCell ref="K8:N8"/>
    <mergeCell ref="O8:P8"/>
    <mergeCell ref="Q8:R8"/>
    <mergeCell ref="K9:N9"/>
    <mergeCell ref="O9:P9"/>
    <mergeCell ref="Q9:R9"/>
    <mergeCell ref="E6:F6"/>
    <mergeCell ref="A7:C7"/>
    <mergeCell ref="E7:F7"/>
    <mergeCell ref="K7:N7"/>
    <mergeCell ref="O7:P7"/>
    <mergeCell ref="Q7:R7"/>
    <mergeCell ref="E8:F8"/>
    <mergeCell ref="A1:H1"/>
    <mergeCell ref="K1:U1"/>
    <mergeCell ref="A3:C3"/>
    <mergeCell ref="E3:I3"/>
    <mergeCell ref="K3:V4"/>
    <mergeCell ref="A5:C5"/>
    <mergeCell ref="G5:H5"/>
    <mergeCell ref="K5:N5"/>
    <mergeCell ref="O5:P5"/>
    <mergeCell ref="Q5:R5"/>
  </mergeCell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25" sqref="E25:F25"/>
    </sheetView>
  </sheetViews>
  <sheetFormatPr defaultRowHeight="12.75" x14ac:dyDescent="0.2"/>
  <cols>
    <col min="9" max="9" width="10.28515625" bestFit="1" customWidth="1"/>
    <col min="10" max="10" width="9.5703125" bestFit="1" customWidth="1"/>
    <col min="11" max="11" width="33.42578125" bestFit="1" customWidth="1"/>
    <col min="12" max="12" width="11.85546875" bestFit="1" customWidth="1"/>
  </cols>
  <sheetData>
    <row r="1" spans="1:12" ht="19.5" x14ac:dyDescent="0.2">
      <c r="A1" s="288" t="s">
        <v>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8.75" x14ac:dyDescent="0.2">
      <c r="A2" s="55"/>
      <c r="B2" s="55"/>
      <c r="C2" s="55"/>
      <c r="D2" s="55"/>
      <c r="E2" s="55"/>
      <c r="F2" s="55"/>
      <c r="G2" s="100"/>
      <c r="H2" s="100"/>
      <c r="I2" s="100"/>
      <c r="J2" s="100"/>
      <c r="K2" s="100"/>
      <c r="L2" s="100"/>
    </row>
    <row r="3" spans="1:12" x14ac:dyDescent="0.2">
      <c r="A3" s="290" t="s">
        <v>52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ht="13.5" thickBot="1" x14ac:dyDescent="0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5.75" thickBot="1" x14ac:dyDescent="0.25">
      <c r="A5" s="261" t="s">
        <v>55</v>
      </c>
      <c r="B5" s="268"/>
      <c r="C5" s="268"/>
      <c r="D5" s="262"/>
      <c r="E5" s="261" t="s">
        <v>40</v>
      </c>
      <c r="F5" s="262"/>
      <c r="G5" s="261" t="s">
        <v>41</v>
      </c>
      <c r="H5" s="262"/>
      <c r="I5" s="50" t="s">
        <v>54</v>
      </c>
      <c r="J5" s="100"/>
      <c r="K5" s="104" t="s">
        <v>84</v>
      </c>
      <c r="L5" s="98"/>
    </row>
    <row r="6" spans="1:12" ht="15" x14ac:dyDescent="0.2">
      <c r="A6" s="97"/>
      <c r="B6" s="102"/>
      <c r="C6" s="102"/>
      <c r="D6" s="102"/>
      <c r="E6" s="98"/>
      <c r="F6" s="102"/>
      <c r="G6" s="98"/>
      <c r="H6" s="102"/>
      <c r="I6" s="99"/>
      <c r="J6" s="52"/>
      <c r="K6" s="53" t="s">
        <v>73</v>
      </c>
      <c r="L6" s="98"/>
    </row>
    <row r="7" spans="1:12" ht="15" x14ac:dyDescent="0.2">
      <c r="A7" s="252" t="s">
        <v>43</v>
      </c>
      <c r="B7" s="253"/>
      <c r="C7" s="253"/>
      <c r="D7" s="253"/>
      <c r="E7" s="253">
        <v>20</v>
      </c>
      <c r="F7" s="253"/>
      <c r="G7" s="253">
        <v>20</v>
      </c>
      <c r="H7" s="253"/>
      <c r="I7" s="8">
        <v>20</v>
      </c>
      <c r="J7" s="100"/>
      <c r="K7" s="54">
        <f>SUM(I11+L20)</f>
        <v>35439.050000000003</v>
      </c>
      <c r="L7" s="96"/>
    </row>
    <row r="8" spans="1:12" ht="15" x14ac:dyDescent="0.2">
      <c r="A8" s="252" t="s">
        <v>44</v>
      </c>
      <c r="B8" s="253"/>
      <c r="C8" s="253"/>
      <c r="D8" s="253"/>
      <c r="E8" s="253">
        <v>17</v>
      </c>
      <c r="F8" s="253"/>
      <c r="G8" s="253">
        <v>17</v>
      </c>
      <c r="H8" s="253"/>
      <c r="I8" s="8">
        <v>34</v>
      </c>
      <c r="J8" s="100"/>
      <c r="K8" s="53"/>
      <c r="L8" s="96"/>
    </row>
    <row r="9" spans="1:12" ht="15" x14ac:dyDescent="0.2">
      <c r="A9" s="252" t="s">
        <v>45</v>
      </c>
      <c r="B9" s="253"/>
      <c r="C9" s="253"/>
      <c r="D9" s="253"/>
      <c r="E9" s="253">
        <v>340</v>
      </c>
      <c r="F9" s="253"/>
      <c r="G9" s="253">
        <v>340</v>
      </c>
      <c r="H9" s="253"/>
      <c r="I9" s="8">
        <v>680</v>
      </c>
      <c r="J9" s="100"/>
      <c r="K9" s="104" t="s">
        <v>74</v>
      </c>
      <c r="L9" s="96"/>
    </row>
    <row r="10" spans="1:12" ht="15" x14ac:dyDescent="0.2">
      <c r="A10" s="252" t="s">
        <v>42</v>
      </c>
      <c r="B10" s="253"/>
      <c r="C10" s="253"/>
      <c r="D10" s="253"/>
      <c r="E10" s="254">
        <v>29.41</v>
      </c>
      <c r="F10" s="254"/>
      <c r="G10" s="254">
        <v>29.41</v>
      </c>
      <c r="H10" s="254"/>
      <c r="I10" s="11">
        <v>29.41</v>
      </c>
      <c r="J10" s="100"/>
      <c r="K10" s="53" t="s">
        <v>75</v>
      </c>
      <c r="L10" s="46"/>
    </row>
    <row r="11" spans="1:12" ht="15.75" thickBot="1" x14ac:dyDescent="0.25">
      <c r="A11" s="244" t="s">
        <v>46</v>
      </c>
      <c r="B11" s="245"/>
      <c r="C11" s="245"/>
      <c r="D11" s="245"/>
      <c r="E11" s="286">
        <f>SUM(E9*E10)</f>
        <v>9999.4</v>
      </c>
      <c r="F11" s="286"/>
      <c r="G11" s="286">
        <f>SUM(G9*G10)</f>
        <v>9999.4</v>
      </c>
      <c r="H11" s="286"/>
      <c r="I11" s="58">
        <f>SUM(I9*I10)</f>
        <v>19998.8</v>
      </c>
      <c r="J11" s="100"/>
      <c r="K11" s="54">
        <f>SUM(I11+K20)</f>
        <v>28821.8</v>
      </c>
      <c r="L11" s="46"/>
    </row>
    <row r="12" spans="1:12" ht="15.75" thickBot="1" x14ac:dyDescent="0.25">
      <c r="A12" s="96"/>
      <c r="B12" s="96"/>
      <c r="C12" s="96"/>
      <c r="D12" s="96"/>
      <c r="E12" s="100"/>
      <c r="F12" s="100"/>
      <c r="G12" s="100"/>
      <c r="H12" s="3"/>
      <c r="I12" s="100"/>
      <c r="J12" s="3"/>
      <c r="K12" s="100"/>
      <c r="L12" s="96"/>
    </row>
    <row r="13" spans="1:12" ht="15.75" thickBot="1" x14ac:dyDescent="0.25">
      <c r="A13" s="47"/>
      <c r="B13" s="51"/>
      <c r="C13" s="51"/>
      <c r="D13" s="56"/>
      <c r="E13" s="261" t="s">
        <v>47</v>
      </c>
      <c r="F13" s="268"/>
      <c r="G13" s="268"/>
      <c r="H13" s="268"/>
      <c r="I13" s="268"/>
      <c r="J13" s="262"/>
      <c r="K13" s="261" t="s">
        <v>48</v>
      </c>
      <c r="L13" s="262"/>
    </row>
    <row r="14" spans="1:12" ht="29.25" thickBot="1" x14ac:dyDescent="0.25">
      <c r="A14" s="12"/>
      <c r="B14" s="101"/>
      <c r="C14" s="101"/>
      <c r="D14" s="25"/>
      <c r="E14" s="261" t="s">
        <v>49</v>
      </c>
      <c r="F14" s="262"/>
      <c r="G14" s="261" t="s">
        <v>49</v>
      </c>
      <c r="H14" s="262"/>
      <c r="I14" s="1" t="s">
        <v>50</v>
      </c>
      <c r="J14" s="1" t="s">
        <v>50</v>
      </c>
      <c r="K14" s="50" t="s">
        <v>53</v>
      </c>
      <c r="L14" s="50" t="s">
        <v>53</v>
      </c>
    </row>
    <row r="15" spans="1:12" ht="15" x14ac:dyDescent="0.2">
      <c r="A15" s="103"/>
      <c r="B15" s="102"/>
      <c r="C15" s="102"/>
      <c r="D15" s="102"/>
      <c r="E15" s="98"/>
      <c r="F15" s="102"/>
      <c r="G15" s="98"/>
      <c r="H15" s="102"/>
      <c r="I15" s="98"/>
      <c r="J15" s="98"/>
      <c r="K15" s="98"/>
      <c r="L15" s="99"/>
    </row>
    <row r="16" spans="1:12" ht="15" x14ac:dyDescent="0.2">
      <c r="A16" s="252" t="s">
        <v>43</v>
      </c>
      <c r="B16" s="253"/>
      <c r="C16" s="253"/>
      <c r="D16" s="253"/>
      <c r="E16" s="253">
        <v>20</v>
      </c>
      <c r="F16" s="253"/>
      <c r="G16" s="253">
        <v>35</v>
      </c>
      <c r="H16" s="253"/>
      <c r="I16" s="95">
        <v>20</v>
      </c>
      <c r="J16" s="95">
        <v>35</v>
      </c>
      <c r="K16" s="5">
        <v>20</v>
      </c>
      <c r="L16" s="8">
        <v>35</v>
      </c>
    </row>
    <row r="17" spans="1:12" ht="15" x14ac:dyDescent="0.2">
      <c r="A17" s="252" t="s">
        <v>44</v>
      </c>
      <c r="B17" s="253"/>
      <c r="C17" s="253"/>
      <c r="D17" s="253"/>
      <c r="E17" s="253">
        <v>6</v>
      </c>
      <c r="F17" s="253"/>
      <c r="G17" s="253">
        <v>6</v>
      </c>
      <c r="H17" s="253"/>
      <c r="I17" s="95">
        <v>9</v>
      </c>
      <c r="J17" s="95">
        <v>9</v>
      </c>
      <c r="K17" s="5">
        <v>15</v>
      </c>
      <c r="L17" s="8">
        <v>15</v>
      </c>
    </row>
    <row r="18" spans="1:12" ht="15" x14ac:dyDescent="0.2">
      <c r="A18" s="252" t="s">
        <v>45</v>
      </c>
      <c r="B18" s="253"/>
      <c r="C18" s="253"/>
      <c r="D18" s="253"/>
      <c r="E18" s="253">
        <v>120</v>
      </c>
      <c r="F18" s="253"/>
      <c r="G18" s="253">
        <v>210</v>
      </c>
      <c r="H18" s="253"/>
      <c r="I18" s="95">
        <v>180</v>
      </c>
      <c r="J18" s="95">
        <v>315</v>
      </c>
      <c r="K18" s="5">
        <v>300</v>
      </c>
      <c r="L18" s="8">
        <v>525</v>
      </c>
    </row>
    <row r="19" spans="1:12" ht="15" x14ac:dyDescent="0.2">
      <c r="A19" s="252" t="s">
        <v>42</v>
      </c>
      <c r="B19" s="253"/>
      <c r="C19" s="253"/>
      <c r="D19" s="253"/>
      <c r="E19" s="254">
        <v>29.41</v>
      </c>
      <c r="F19" s="254"/>
      <c r="G19" s="254">
        <v>29.41</v>
      </c>
      <c r="H19" s="254"/>
      <c r="I19" s="93">
        <v>29.41</v>
      </c>
      <c r="J19" s="93">
        <v>29.41</v>
      </c>
      <c r="K19" s="18">
        <v>29.41</v>
      </c>
      <c r="L19" s="11">
        <v>29.41</v>
      </c>
    </row>
    <row r="20" spans="1:12" ht="15.75" thickBot="1" x14ac:dyDescent="0.25">
      <c r="A20" s="244" t="s">
        <v>46</v>
      </c>
      <c r="B20" s="245"/>
      <c r="C20" s="245"/>
      <c r="D20" s="245"/>
      <c r="E20" s="286">
        <f>SUM(E18*E19)</f>
        <v>3529.2</v>
      </c>
      <c r="F20" s="286"/>
      <c r="G20" s="286">
        <f>SUM(G18*G19)</f>
        <v>6176.1</v>
      </c>
      <c r="H20" s="286"/>
      <c r="I20" s="94">
        <f>SUM(I18*I19)</f>
        <v>5293.8</v>
      </c>
      <c r="J20" s="94">
        <f>SUM(J18*J19)</f>
        <v>9264.15</v>
      </c>
      <c r="K20" s="19">
        <f>SUM(K18*K19)</f>
        <v>8823</v>
      </c>
      <c r="L20" s="15">
        <f>SUM(L18*L19)</f>
        <v>15440.25</v>
      </c>
    </row>
    <row r="21" spans="1:12" x14ac:dyDescent="0.2">
      <c r="A21" s="279" t="s">
        <v>51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</row>
    <row r="22" spans="1:12" ht="13.5" thickBot="1" x14ac:dyDescent="0.25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</row>
    <row r="23" spans="1:12" ht="15.75" thickBot="1" x14ac:dyDescent="0.25">
      <c r="A23" s="261" t="s">
        <v>55</v>
      </c>
      <c r="B23" s="268"/>
      <c r="C23" s="268"/>
      <c r="D23" s="262"/>
      <c r="E23" s="261" t="s">
        <v>40</v>
      </c>
      <c r="F23" s="262"/>
      <c r="G23" s="261" t="s">
        <v>41</v>
      </c>
      <c r="H23" s="262"/>
      <c r="I23" s="50" t="s">
        <v>54</v>
      </c>
      <c r="J23" s="100"/>
      <c r="K23" s="104" t="s">
        <v>84</v>
      </c>
      <c r="L23" s="96"/>
    </row>
    <row r="24" spans="1:12" ht="15" x14ac:dyDescent="0.2">
      <c r="A24" s="97"/>
      <c r="B24" s="102"/>
      <c r="C24" s="102"/>
      <c r="D24" s="102"/>
      <c r="E24" s="98"/>
      <c r="F24" s="102"/>
      <c r="G24" s="98"/>
      <c r="H24" s="102"/>
      <c r="I24" s="99"/>
      <c r="J24" s="100"/>
      <c r="K24" s="53" t="s">
        <v>73</v>
      </c>
      <c r="L24" s="96"/>
    </row>
    <row r="25" spans="1:12" ht="15" x14ac:dyDescent="0.2">
      <c r="A25" s="252" t="s">
        <v>43</v>
      </c>
      <c r="B25" s="253"/>
      <c r="C25" s="253"/>
      <c r="D25" s="253"/>
      <c r="E25" s="253">
        <v>20</v>
      </c>
      <c r="F25" s="253"/>
      <c r="G25" s="253">
        <v>20</v>
      </c>
      <c r="H25" s="253"/>
      <c r="I25" s="8">
        <v>20</v>
      </c>
      <c r="J25" s="100"/>
      <c r="K25" s="54">
        <f>SUM(I29+L38)</f>
        <v>17713.5</v>
      </c>
      <c r="L25" s="96"/>
    </row>
    <row r="26" spans="1:12" ht="15" x14ac:dyDescent="0.2">
      <c r="A26" s="252" t="s">
        <v>44</v>
      </c>
      <c r="B26" s="253"/>
      <c r="C26" s="253"/>
      <c r="D26" s="253"/>
      <c r="E26" s="253">
        <v>17</v>
      </c>
      <c r="F26" s="253"/>
      <c r="G26" s="253">
        <v>17</v>
      </c>
      <c r="H26" s="253"/>
      <c r="I26" s="8">
        <v>34</v>
      </c>
      <c r="J26" s="100"/>
      <c r="K26" s="53"/>
      <c r="L26" s="96"/>
    </row>
    <row r="27" spans="1:12" ht="15" x14ac:dyDescent="0.2">
      <c r="A27" s="252" t="s">
        <v>45</v>
      </c>
      <c r="B27" s="253"/>
      <c r="C27" s="253"/>
      <c r="D27" s="253"/>
      <c r="E27" s="253">
        <v>340</v>
      </c>
      <c r="F27" s="253"/>
      <c r="G27" s="253">
        <v>340</v>
      </c>
      <c r="H27" s="253"/>
      <c r="I27" s="8">
        <v>680</v>
      </c>
      <c r="J27" s="100"/>
      <c r="K27" s="104" t="s">
        <v>74</v>
      </c>
      <c r="L27" s="96"/>
    </row>
    <row r="28" spans="1:12" ht="15" x14ac:dyDescent="0.2">
      <c r="A28" s="252" t="s">
        <v>42</v>
      </c>
      <c r="B28" s="253"/>
      <c r="C28" s="253"/>
      <c r="D28" s="253"/>
      <c r="E28" s="254">
        <v>14.7</v>
      </c>
      <c r="F28" s="254"/>
      <c r="G28" s="254">
        <v>14.7</v>
      </c>
      <c r="H28" s="254"/>
      <c r="I28" s="11">
        <v>14.7</v>
      </c>
      <c r="J28" s="100"/>
      <c r="K28" s="53" t="s">
        <v>75</v>
      </c>
      <c r="L28" s="46"/>
    </row>
    <row r="29" spans="1:12" ht="15.75" thickBot="1" x14ac:dyDescent="0.25">
      <c r="A29" s="244" t="s">
        <v>46</v>
      </c>
      <c r="B29" s="245"/>
      <c r="C29" s="245"/>
      <c r="D29" s="245"/>
      <c r="E29" s="286">
        <f>SUM(E27*E28)</f>
        <v>4998</v>
      </c>
      <c r="F29" s="286"/>
      <c r="G29" s="286">
        <f>SUM(G27*G28)</f>
        <v>4998</v>
      </c>
      <c r="H29" s="286"/>
      <c r="I29" s="58">
        <f>SUM(I27*I28)</f>
        <v>9996</v>
      </c>
      <c r="J29" s="100"/>
      <c r="K29" s="54">
        <f>SUM(I29+K38)</f>
        <v>14406</v>
      </c>
      <c r="L29" s="46"/>
    </row>
    <row r="30" spans="1:12" ht="15.75" thickBot="1" x14ac:dyDescent="0.25">
      <c r="A30" s="100"/>
      <c r="B30" s="100"/>
      <c r="C30" s="100"/>
      <c r="D30" s="100"/>
      <c r="E30" s="100"/>
      <c r="F30" s="100"/>
      <c r="G30" s="100"/>
      <c r="H30" s="96"/>
      <c r="I30" s="96"/>
      <c r="J30" s="96"/>
      <c r="K30" s="96"/>
      <c r="L30" s="96"/>
    </row>
    <row r="31" spans="1:12" ht="15.75" thickBot="1" x14ac:dyDescent="0.25">
      <c r="A31" s="47"/>
      <c r="B31" s="51"/>
      <c r="C31" s="51"/>
      <c r="D31" s="56"/>
      <c r="E31" s="261" t="s">
        <v>47</v>
      </c>
      <c r="F31" s="268"/>
      <c r="G31" s="268"/>
      <c r="H31" s="268"/>
      <c r="I31" s="268"/>
      <c r="J31" s="262"/>
      <c r="K31" s="261" t="s">
        <v>48</v>
      </c>
      <c r="L31" s="262"/>
    </row>
    <row r="32" spans="1:12" ht="29.25" thickBot="1" x14ac:dyDescent="0.25">
      <c r="A32" s="12"/>
      <c r="B32" s="101"/>
      <c r="C32" s="101"/>
      <c r="D32" s="25"/>
      <c r="E32" s="261" t="s">
        <v>49</v>
      </c>
      <c r="F32" s="262"/>
      <c r="G32" s="261" t="s">
        <v>49</v>
      </c>
      <c r="H32" s="262"/>
      <c r="I32" s="1" t="s">
        <v>50</v>
      </c>
      <c r="J32" s="1" t="s">
        <v>50</v>
      </c>
      <c r="K32" s="50" t="s">
        <v>53</v>
      </c>
      <c r="L32" s="50" t="s">
        <v>53</v>
      </c>
    </row>
    <row r="33" spans="1:12" ht="15" x14ac:dyDescent="0.2">
      <c r="A33" s="103"/>
      <c r="B33" s="102"/>
      <c r="C33" s="102"/>
      <c r="D33" s="102"/>
      <c r="E33" s="98"/>
      <c r="F33" s="102"/>
      <c r="G33" s="98"/>
      <c r="H33" s="102"/>
      <c r="I33" s="98"/>
      <c r="J33" s="98"/>
      <c r="K33" s="98"/>
      <c r="L33" s="99"/>
    </row>
    <row r="34" spans="1:12" ht="15" x14ac:dyDescent="0.2">
      <c r="A34" s="252" t="s">
        <v>43</v>
      </c>
      <c r="B34" s="253"/>
      <c r="C34" s="253"/>
      <c r="D34" s="253"/>
      <c r="E34" s="253">
        <v>20</v>
      </c>
      <c r="F34" s="253"/>
      <c r="G34" s="253">
        <v>35</v>
      </c>
      <c r="H34" s="253"/>
      <c r="I34" s="95">
        <v>20</v>
      </c>
      <c r="J34" s="95">
        <v>35</v>
      </c>
      <c r="K34" s="5">
        <v>20</v>
      </c>
      <c r="L34" s="8">
        <v>35</v>
      </c>
    </row>
    <row r="35" spans="1:12" ht="15" x14ac:dyDescent="0.2">
      <c r="A35" s="252" t="s">
        <v>44</v>
      </c>
      <c r="B35" s="253"/>
      <c r="C35" s="253"/>
      <c r="D35" s="253"/>
      <c r="E35" s="253">
        <v>6</v>
      </c>
      <c r="F35" s="253"/>
      <c r="G35" s="253">
        <v>6</v>
      </c>
      <c r="H35" s="253"/>
      <c r="I35" s="95">
        <v>9</v>
      </c>
      <c r="J35" s="95">
        <v>9</v>
      </c>
      <c r="K35" s="5">
        <v>15</v>
      </c>
      <c r="L35" s="8">
        <v>15</v>
      </c>
    </row>
    <row r="36" spans="1:12" ht="15" x14ac:dyDescent="0.2">
      <c r="A36" s="252" t="s">
        <v>45</v>
      </c>
      <c r="B36" s="253"/>
      <c r="C36" s="253"/>
      <c r="D36" s="253"/>
      <c r="E36" s="253">
        <v>120</v>
      </c>
      <c r="F36" s="253"/>
      <c r="G36" s="253">
        <v>210</v>
      </c>
      <c r="H36" s="253"/>
      <c r="I36" s="95">
        <v>180</v>
      </c>
      <c r="J36" s="95">
        <v>315</v>
      </c>
      <c r="K36" s="5">
        <v>300</v>
      </c>
      <c r="L36" s="8">
        <v>525</v>
      </c>
    </row>
    <row r="37" spans="1:12" ht="15" x14ac:dyDescent="0.2">
      <c r="A37" s="252" t="s">
        <v>42</v>
      </c>
      <c r="B37" s="253"/>
      <c r="C37" s="253"/>
      <c r="D37" s="253"/>
      <c r="E37" s="254">
        <v>14.7</v>
      </c>
      <c r="F37" s="254"/>
      <c r="G37" s="254">
        <v>14.7</v>
      </c>
      <c r="H37" s="254"/>
      <c r="I37" s="93">
        <v>14.7</v>
      </c>
      <c r="J37" s="93">
        <v>14.7</v>
      </c>
      <c r="K37" s="18">
        <v>14.7</v>
      </c>
      <c r="L37" s="11">
        <v>14.7</v>
      </c>
    </row>
    <row r="38" spans="1:12" ht="15.75" thickBot="1" x14ac:dyDescent="0.25">
      <c r="A38" s="244" t="s">
        <v>46</v>
      </c>
      <c r="B38" s="245"/>
      <c r="C38" s="245"/>
      <c r="D38" s="245"/>
      <c r="E38" s="286">
        <f>SUM(E36*E37)</f>
        <v>1764</v>
      </c>
      <c r="F38" s="286"/>
      <c r="G38" s="286">
        <f>SUM(G36*G37)</f>
        <v>3087</v>
      </c>
      <c r="H38" s="286"/>
      <c r="I38" s="94">
        <f>SUM(I36*I37)</f>
        <v>2646</v>
      </c>
      <c r="J38" s="94">
        <f>SUM(J36*J37)</f>
        <v>4630.5</v>
      </c>
      <c r="K38" s="19">
        <f>SUM(K36*K37)</f>
        <v>4410</v>
      </c>
      <c r="L38" s="15">
        <f>SUM(L36*L37)</f>
        <v>7717.5</v>
      </c>
    </row>
    <row r="39" spans="1:12" ht="15" x14ac:dyDescent="0.2">
      <c r="A39" s="96"/>
      <c r="B39" s="96"/>
      <c r="C39" s="96"/>
      <c r="D39" s="96"/>
      <c r="E39" s="46"/>
      <c r="F39" s="46"/>
      <c r="G39" s="46"/>
      <c r="H39" s="46"/>
      <c r="I39" s="46"/>
      <c r="J39" s="46"/>
      <c r="K39" s="48"/>
      <c r="L39" s="48"/>
    </row>
    <row r="40" spans="1:12" ht="14.25" x14ac:dyDescent="0.2">
      <c r="A40" s="247" t="s">
        <v>91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48"/>
    </row>
    <row r="41" spans="1:12" ht="15" thickBot="1" x14ac:dyDescent="0.25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48"/>
    </row>
    <row r="42" spans="1:12" ht="16.5" thickBot="1" x14ac:dyDescent="0.3">
      <c r="A42" s="249" t="s">
        <v>86</v>
      </c>
      <c r="B42" s="250"/>
      <c r="C42" s="250"/>
      <c r="D42" s="250"/>
      <c r="E42" s="251"/>
      <c r="F42" s="62"/>
      <c r="G42" s="249" t="s">
        <v>87</v>
      </c>
      <c r="H42" s="250"/>
      <c r="I42" s="250"/>
      <c r="J42" s="250"/>
      <c r="K42" s="251"/>
      <c r="L42" s="100"/>
    </row>
    <row r="43" spans="1:12" ht="16.5" thickBot="1" x14ac:dyDescent="0.3">
      <c r="A43" s="90" t="s">
        <v>76</v>
      </c>
      <c r="B43" s="236" t="s">
        <v>79</v>
      </c>
      <c r="C43" s="237"/>
      <c r="D43" s="236" t="s">
        <v>77</v>
      </c>
      <c r="E43" s="237"/>
      <c r="F43" s="62"/>
      <c r="G43" s="64"/>
      <c r="H43" s="238" t="s">
        <v>79</v>
      </c>
      <c r="I43" s="239"/>
      <c r="J43" s="238" t="s">
        <v>77</v>
      </c>
      <c r="K43" s="239"/>
      <c r="L43" s="100"/>
    </row>
    <row r="44" spans="1:12" ht="42.75" x14ac:dyDescent="0.25">
      <c r="A44" s="86" t="s">
        <v>78</v>
      </c>
      <c r="B44" s="87" t="s">
        <v>80</v>
      </c>
      <c r="C44" s="87" t="s">
        <v>81</v>
      </c>
      <c r="D44" s="87" t="s">
        <v>80</v>
      </c>
      <c r="E44" s="91" t="s">
        <v>81</v>
      </c>
      <c r="F44" s="62"/>
      <c r="G44" s="86" t="s">
        <v>83</v>
      </c>
      <c r="H44" s="87" t="s">
        <v>80</v>
      </c>
      <c r="I44" s="87" t="s">
        <v>81</v>
      </c>
      <c r="J44" s="87" t="s">
        <v>80</v>
      </c>
      <c r="K44" s="63" t="s">
        <v>81</v>
      </c>
      <c r="L44" s="100"/>
    </row>
    <row r="45" spans="1:12" ht="15.75" x14ac:dyDescent="0.25">
      <c r="A45" s="88">
        <v>1</v>
      </c>
      <c r="B45" s="105">
        <v>472</v>
      </c>
      <c r="C45" s="106">
        <f>SUM(B45*2)</f>
        <v>944</v>
      </c>
      <c r="D45" s="105">
        <v>1060</v>
      </c>
      <c r="E45" s="107">
        <f>SUM(D45*2)</f>
        <v>2120</v>
      </c>
      <c r="F45" s="62"/>
      <c r="G45" s="65">
        <v>1</v>
      </c>
      <c r="H45" s="111">
        <v>915</v>
      </c>
      <c r="I45" s="106">
        <f>SUM(H45*2)</f>
        <v>1830</v>
      </c>
      <c r="J45" s="111">
        <v>1286</v>
      </c>
      <c r="K45" s="107">
        <f>SUM(J45*2)</f>
        <v>2572</v>
      </c>
      <c r="L45" s="100"/>
    </row>
    <row r="46" spans="1:12" ht="15.75" x14ac:dyDescent="0.25">
      <c r="A46" s="88">
        <v>1.5</v>
      </c>
      <c r="B46" s="105">
        <v>708</v>
      </c>
      <c r="C46" s="106">
        <f t="shared" ref="C46:C57" si="0">SUM(B46*2)</f>
        <v>1416</v>
      </c>
      <c r="D46" s="105">
        <v>1590</v>
      </c>
      <c r="E46" s="107">
        <f t="shared" ref="E46:E57" si="1">SUM(D46*2)</f>
        <v>3180</v>
      </c>
      <c r="F46" s="62"/>
      <c r="G46" s="67">
        <v>1.5</v>
      </c>
      <c r="H46" s="111">
        <v>1372.5</v>
      </c>
      <c r="I46" s="106">
        <f t="shared" ref="I46:K57" si="2">SUM(H46*2)</f>
        <v>2745</v>
      </c>
      <c r="J46" s="111">
        <v>1929</v>
      </c>
      <c r="K46" s="107">
        <f t="shared" si="2"/>
        <v>3858</v>
      </c>
      <c r="L46" s="100"/>
    </row>
    <row r="47" spans="1:12" ht="15.75" x14ac:dyDescent="0.25">
      <c r="A47" s="88">
        <v>2</v>
      </c>
      <c r="B47" s="105">
        <v>944</v>
      </c>
      <c r="C47" s="106">
        <f t="shared" si="0"/>
        <v>1888</v>
      </c>
      <c r="D47" s="105">
        <v>2120</v>
      </c>
      <c r="E47" s="107">
        <f t="shared" si="1"/>
        <v>4240</v>
      </c>
      <c r="F47" s="62"/>
      <c r="G47" s="65">
        <v>2</v>
      </c>
      <c r="H47" s="111">
        <v>1830</v>
      </c>
      <c r="I47" s="106">
        <f t="shared" si="2"/>
        <v>3660</v>
      </c>
      <c r="J47" s="111">
        <v>2572</v>
      </c>
      <c r="K47" s="107">
        <f t="shared" si="2"/>
        <v>5144</v>
      </c>
      <c r="L47" s="100"/>
    </row>
    <row r="48" spans="1:12" ht="15.75" x14ac:dyDescent="0.25">
      <c r="A48" s="88">
        <v>3</v>
      </c>
      <c r="B48" s="105">
        <v>1416</v>
      </c>
      <c r="C48" s="106">
        <f t="shared" si="0"/>
        <v>2832</v>
      </c>
      <c r="D48" s="105">
        <v>3180</v>
      </c>
      <c r="E48" s="107">
        <f t="shared" si="1"/>
        <v>6360</v>
      </c>
      <c r="F48" s="62"/>
      <c r="G48" s="65">
        <v>3</v>
      </c>
      <c r="H48" s="111">
        <v>2745</v>
      </c>
      <c r="I48" s="106">
        <f t="shared" si="2"/>
        <v>5490</v>
      </c>
      <c r="J48" s="111">
        <v>3858</v>
      </c>
      <c r="K48" s="107">
        <f t="shared" si="2"/>
        <v>7716</v>
      </c>
      <c r="L48" s="100"/>
    </row>
    <row r="49" spans="1:12" ht="15.75" x14ac:dyDescent="0.25">
      <c r="A49" s="88">
        <v>4</v>
      </c>
      <c r="B49" s="105">
        <v>1888</v>
      </c>
      <c r="C49" s="106">
        <f t="shared" si="0"/>
        <v>3776</v>
      </c>
      <c r="D49" s="105">
        <v>4240</v>
      </c>
      <c r="E49" s="107">
        <f t="shared" si="1"/>
        <v>8480</v>
      </c>
      <c r="F49" s="62"/>
      <c r="G49" s="65">
        <v>4</v>
      </c>
      <c r="H49" s="111">
        <v>3660</v>
      </c>
      <c r="I49" s="106">
        <f t="shared" si="2"/>
        <v>7320</v>
      </c>
      <c r="J49" s="111">
        <v>5144</v>
      </c>
      <c r="K49" s="107">
        <f t="shared" si="2"/>
        <v>10288</v>
      </c>
      <c r="L49" s="100"/>
    </row>
    <row r="50" spans="1:12" ht="15.75" x14ac:dyDescent="0.25">
      <c r="A50" s="88">
        <v>5</v>
      </c>
      <c r="B50" s="105">
        <v>2360</v>
      </c>
      <c r="C50" s="106">
        <f t="shared" si="0"/>
        <v>4720</v>
      </c>
      <c r="D50" s="105">
        <v>5300</v>
      </c>
      <c r="E50" s="107">
        <f t="shared" si="1"/>
        <v>10600</v>
      </c>
      <c r="F50" s="62"/>
      <c r="G50" s="65">
        <v>5</v>
      </c>
      <c r="H50" s="111">
        <v>4575</v>
      </c>
      <c r="I50" s="106">
        <f t="shared" si="2"/>
        <v>9150</v>
      </c>
      <c r="J50" s="111">
        <v>6430</v>
      </c>
      <c r="K50" s="107">
        <f t="shared" si="2"/>
        <v>12860</v>
      </c>
      <c r="L50" s="100"/>
    </row>
    <row r="51" spans="1:12" ht="15.75" x14ac:dyDescent="0.25">
      <c r="A51" s="88">
        <v>6</v>
      </c>
      <c r="B51" s="105">
        <v>2832</v>
      </c>
      <c r="C51" s="106">
        <f t="shared" si="0"/>
        <v>5664</v>
      </c>
      <c r="D51" s="105">
        <v>6360</v>
      </c>
      <c r="E51" s="107">
        <f t="shared" si="1"/>
        <v>12720</v>
      </c>
      <c r="F51" s="62"/>
      <c r="G51" s="65">
        <v>6</v>
      </c>
      <c r="H51" s="111">
        <v>5490</v>
      </c>
      <c r="I51" s="106">
        <f t="shared" si="2"/>
        <v>10980</v>
      </c>
      <c r="J51" s="111">
        <v>7716</v>
      </c>
      <c r="K51" s="107">
        <f t="shared" si="2"/>
        <v>15432</v>
      </c>
      <c r="L51" s="100"/>
    </row>
    <row r="52" spans="1:12" ht="15.75" x14ac:dyDescent="0.25">
      <c r="A52" s="88">
        <v>7</v>
      </c>
      <c r="B52" s="105">
        <v>3304</v>
      </c>
      <c r="C52" s="106">
        <f t="shared" si="0"/>
        <v>6608</v>
      </c>
      <c r="D52" s="105">
        <v>7420</v>
      </c>
      <c r="E52" s="107">
        <f t="shared" si="1"/>
        <v>14840</v>
      </c>
      <c r="F52" s="62"/>
      <c r="G52" s="65">
        <v>7</v>
      </c>
      <c r="H52" s="111">
        <v>6404</v>
      </c>
      <c r="I52" s="106">
        <f t="shared" si="2"/>
        <v>12808</v>
      </c>
      <c r="J52" s="111">
        <v>9002</v>
      </c>
      <c r="K52" s="107">
        <f t="shared" si="2"/>
        <v>18004</v>
      </c>
      <c r="L52" s="100"/>
    </row>
    <row r="53" spans="1:12" ht="15.75" x14ac:dyDescent="0.25">
      <c r="A53" s="88">
        <v>8</v>
      </c>
      <c r="B53" s="105">
        <v>3776</v>
      </c>
      <c r="C53" s="106">
        <f t="shared" si="0"/>
        <v>7552</v>
      </c>
      <c r="D53" s="105">
        <v>8480</v>
      </c>
      <c r="E53" s="107">
        <f t="shared" si="1"/>
        <v>16960</v>
      </c>
      <c r="F53" s="62"/>
      <c r="G53" s="65">
        <v>8</v>
      </c>
      <c r="H53" s="111">
        <v>7320</v>
      </c>
      <c r="I53" s="106">
        <f t="shared" si="2"/>
        <v>14640</v>
      </c>
      <c r="J53" s="111">
        <v>10288</v>
      </c>
      <c r="K53" s="107">
        <f t="shared" si="2"/>
        <v>20576</v>
      </c>
      <c r="L53" s="100"/>
    </row>
    <row r="54" spans="1:12" ht="15.75" x14ac:dyDescent="0.25">
      <c r="A54" s="88">
        <v>9</v>
      </c>
      <c r="B54" s="105">
        <v>4248</v>
      </c>
      <c r="C54" s="106">
        <f t="shared" si="0"/>
        <v>8496</v>
      </c>
      <c r="D54" s="105">
        <v>9540</v>
      </c>
      <c r="E54" s="107">
        <f t="shared" si="1"/>
        <v>19080</v>
      </c>
      <c r="F54" s="62"/>
      <c r="G54" s="65">
        <v>9</v>
      </c>
      <c r="H54" s="111">
        <v>8235</v>
      </c>
      <c r="I54" s="106">
        <f t="shared" si="2"/>
        <v>16470</v>
      </c>
      <c r="J54" s="111">
        <v>11574</v>
      </c>
      <c r="K54" s="107">
        <f t="shared" si="2"/>
        <v>23148</v>
      </c>
      <c r="L54" s="100"/>
    </row>
    <row r="55" spans="1:12" ht="15.75" x14ac:dyDescent="0.25">
      <c r="A55" s="88">
        <v>10</v>
      </c>
      <c r="B55" s="105">
        <v>4720</v>
      </c>
      <c r="C55" s="106">
        <f t="shared" si="0"/>
        <v>9440</v>
      </c>
      <c r="D55" s="105">
        <v>10600</v>
      </c>
      <c r="E55" s="107">
        <f t="shared" si="1"/>
        <v>21200</v>
      </c>
      <c r="F55" s="62"/>
      <c r="G55" s="65">
        <v>10</v>
      </c>
      <c r="H55" s="111">
        <v>9150</v>
      </c>
      <c r="I55" s="106">
        <f t="shared" si="2"/>
        <v>18300</v>
      </c>
      <c r="J55" s="111">
        <v>12860</v>
      </c>
      <c r="K55" s="107">
        <f t="shared" si="2"/>
        <v>25720</v>
      </c>
      <c r="L55" s="100"/>
    </row>
    <row r="56" spans="1:12" ht="15.75" x14ac:dyDescent="0.25">
      <c r="A56" s="88">
        <v>11</v>
      </c>
      <c r="B56" s="105">
        <v>5192</v>
      </c>
      <c r="C56" s="106">
        <f t="shared" si="0"/>
        <v>10384</v>
      </c>
      <c r="D56" s="105">
        <v>11660</v>
      </c>
      <c r="E56" s="107">
        <f t="shared" si="1"/>
        <v>23320</v>
      </c>
      <c r="F56" s="62"/>
      <c r="G56" s="65">
        <v>11</v>
      </c>
      <c r="H56" s="111">
        <v>10065</v>
      </c>
      <c r="I56" s="106">
        <f t="shared" si="2"/>
        <v>20130</v>
      </c>
      <c r="J56" s="111">
        <v>14146</v>
      </c>
      <c r="K56" s="107">
        <f t="shared" si="2"/>
        <v>28292</v>
      </c>
      <c r="L56" s="100"/>
    </row>
    <row r="57" spans="1:12" ht="16.5" thickBot="1" x14ac:dyDescent="0.3">
      <c r="A57" s="89" t="s">
        <v>82</v>
      </c>
      <c r="B57" s="108">
        <v>6200</v>
      </c>
      <c r="C57" s="109">
        <f t="shared" si="0"/>
        <v>12400</v>
      </c>
      <c r="D57" s="108">
        <v>12400</v>
      </c>
      <c r="E57" s="110">
        <f t="shared" si="1"/>
        <v>24800</v>
      </c>
      <c r="F57" s="62"/>
      <c r="G57" s="66" t="s">
        <v>82</v>
      </c>
      <c r="H57" s="92">
        <v>8418</v>
      </c>
      <c r="I57" s="109">
        <f t="shared" si="2"/>
        <v>16836</v>
      </c>
      <c r="J57" s="92">
        <v>12185</v>
      </c>
      <c r="K57" s="110">
        <f t="shared" si="2"/>
        <v>24370</v>
      </c>
      <c r="L57" s="100"/>
    </row>
    <row r="58" spans="1:12" ht="16.5" thickBot="1" x14ac:dyDescent="0.3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100"/>
    </row>
    <row r="59" spans="1:12" ht="15.75" x14ac:dyDescent="0.25">
      <c r="A59" s="62"/>
      <c r="B59" s="62"/>
      <c r="C59" s="62"/>
      <c r="D59" s="203" t="s">
        <v>88</v>
      </c>
      <c r="E59" s="204"/>
      <c r="F59" s="204"/>
      <c r="G59" s="204"/>
      <c r="H59" s="205"/>
      <c r="I59" s="62"/>
      <c r="J59" s="62"/>
      <c r="K59" s="62"/>
      <c r="L59" s="57"/>
    </row>
    <row r="60" spans="1:12" ht="15.75" x14ac:dyDescent="0.25">
      <c r="A60" s="62"/>
      <c r="B60" s="62"/>
      <c r="C60" s="62"/>
      <c r="D60" s="68"/>
      <c r="E60" s="69"/>
      <c r="F60" s="69"/>
      <c r="G60" s="69"/>
      <c r="H60" s="70"/>
      <c r="I60" s="62"/>
      <c r="J60" s="71"/>
      <c r="K60" s="62"/>
      <c r="L60" s="100"/>
    </row>
    <row r="61" spans="1:12" ht="16.5" thickBot="1" x14ac:dyDescent="0.3">
      <c r="A61" s="62"/>
      <c r="B61" s="62"/>
      <c r="C61" s="62"/>
      <c r="D61" s="292" t="s">
        <v>92</v>
      </c>
      <c r="E61" s="293"/>
      <c r="F61" s="293"/>
      <c r="G61" s="293"/>
      <c r="H61" s="294"/>
      <c r="I61" s="62"/>
      <c r="J61" s="62"/>
      <c r="K61" s="62"/>
      <c r="L61" s="100"/>
    </row>
  </sheetData>
  <mergeCells count="86">
    <mergeCell ref="A7:D7"/>
    <mergeCell ref="E7:F7"/>
    <mergeCell ref="G7:H7"/>
    <mergeCell ref="A1:L1"/>
    <mergeCell ref="A3:L4"/>
    <mergeCell ref="A5:D5"/>
    <mergeCell ref="E5:F5"/>
    <mergeCell ref="G5:H5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E13:J13"/>
    <mergeCell ref="K13:L13"/>
    <mergeCell ref="E14:F14"/>
    <mergeCell ref="G14:H14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L22"/>
    <mergeCell ref="A23:D23"/>
    <mergeCell ref="E23:F23"/>
    <mergeCell ref="G23:H23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E31:J31"/>
    <mergeCell ref="K31:L31"/>
    <mergeCell ref="E32:F32"/>
    <mergeCell ref="G32:H32"/>
    <mergeCell ref="A34:D34"/>
    <mergeCell ref="E34:F34"/>
    <mergeCell ref="G34:H34"/>
    <mergeCell ref="A35:D35"/>
    <mergeCell ref="E35:F35"/>
    <mergeCell ref="G35:H35"/>
    <mergeCell ref="A36:D36"/>
    <mergeCell ref="E36:F36"/>
    <mergeCell ref="G36:H36"/>
    <mergeCell ref="A37:D37"/>
    <mergeCell ref="E37:F37"/>
    <mergeCell ref="G37:H37"/>
    <mergeCell ref="A38:D38"/>
    <mergeCell ref="E38:F38"/>
    <mergeCell ref="G38:H38"/>
    <mergeCell ref="D59:H59"/>
    <mergeCell ref="D61:H61"/>
    <mergeCell ref="A40:K41"/>
    <mergeCell ref="A42:E42"/>
    <mergeCell ref="G42:K42"/>
    <mergeCell ref="B43:C43"/>
    <mergeCell ref="D43:E43"/>
    <mergeCell ref="H43:I43"/>
    <mergeCell ref="J43:K43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Salary Computation (3)</vt:lpstr>
      <vt:lpstr>Salary Computation (2)</vt:lpstr>
      <vt:lpstr>Sheet1</vt:lpstr>
      <vt:lpstr>'Salary Computation (2)'!Print_Area</vt:lpstr>
      <vt:lpstr>'Salary Computation (3)'!Print_Area</vt:lpstr>
    </vt:vector>
  </TitlesOfParts>
  <Company>BA&amp;H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cmfuser</cp:lastModifiedBy>
  <cp:lastPrinted>2017-07-26T20:29:43Z</cp:lastPrinted>
  <dcterms:created xsi:type="dcterms:W3CDTF">2000-05-15T16:39:39Z</dcterms:created>
  <dcterms:modified xsi:type="dcterms:W3CDTF">2019-10-08T15:34:02Z</dcterms:modified>
</cp:coreProperties>
</file>